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3470" windowHeight="12660"/>
  </bookViews>
  <sheets>
    <sheet name="ПП" sheetId="6" r:id="rId1"/>
    <sheet name="Показатели" sheetId="7" r:id="rId2"/>
    <sheet name="Оценка_эффективности" sheetId="8" r:id="rId3"/>
  </sheets>
  <definedNames>
    <definedName name="_xlnm.Print_Titles" localSheetId="0">ПП!$3:$5</definedName>
    <definedName name="_xlnm.Print_Area" localSheetId="0">ПП!$A$1:$K$137</definedName>
  </definedNames>
  <calcPr calcId="125725"/>
</workbook>
</file>

<file path=xl/calcChain.xml><?xml version="1.0" encoding="utf-8"?>
<calcChain xmlns="http://schemas.openxmlformats.org/spreadsheetml/2006/main">
  <c r="I50" i="6"/>
  <c r="I46"/>
  <c r="I75"/>
  <c r="I71"/>
  <c r="I66"/>
  <c r="I70" s="1"/>
  <c r="I61"/>
  <c r="I65" s="1"/>
  <c r="I56"/>
  <c r="I60" s="1"/>
  <c r="I51"/>
  <c r="I55" s="1"/>
  <c r="I41"/>
  <c r="I45" s="1"/>
  <c r="I36"/>
  <c r="I40" s="1"/>
  <c r="I31"/>
  <c r="I35" s="1"/>
  <c r="I26"/>
  <c r="I30" s="1"/>
  <c r="I21"/>
  <c r="I25"/>
  <c r="I16"/>
  <c r="I20" s="1"/>
  <c r="I15"/>
  <c r="I11"/>
  <c r="I107"/>
  <c r="I108"/>
  <c r="I109"/>
  <c r="I106"/>
  <c r="I84"/>
  <c r="I79" s="1"/>
  <c r="I83"/>
  <c r="I78" s="1"/>
  <c r="I82"/>
  <c r="I77" s="1"/>
  <c r="F6" i="8" s="1"/>
  <c r="I81" i="6"/>
  <c r="I76" s="1"/>
  <c r="I114"/>
  <c r="I113"/>
  <c r="I9"/>
  <c r="I8"/>
  <c r="I7"/>
  <c r="I10" s="1"/>
  <c r="I6"/>
  <c r="I112"/>
  <c r="I111"/>
  <c r="I85" l="1"/>
  <c r="I80"/>
  <c r="I110"/>
  <c r="I115"/>
  <c r="M9" i="7"/>
  <c r="F5" i="8" l="1"/>
  <c r="N8" i="7"/>
  <c r="N9"/>
  <c r="N11"/>
  <c r="N12"/>
  <c r="N13"/>
  <c r="N14"/>
  <c r="N15"/>
  <c r="N19"/>
  <c r="N7"/>
  <c r="M8"/>
  <c r="M11"/>
  <c r="M12"/>
  <c r="M13"/>
  <c r="M14"/>
  <c r="M15"/>
  <c r="M17"/>
  <c r="M18"/>
  <c r="M19"/>
  <c r="M7"/>
  <c r="I8"/>
  <c r="I9"/>
  <c r="I11"/>
  <c r="I12"/>
  <c r="I13"/>
  <c r="I14"/>
  <c r="I15"/>
  <c r="I17"/>
  <c r="N17" s="1"/>
  <c r="I18"/>
  <c r="N18" s="1"/>
  <c r="I19"/>
  <c r="I7"/>
  <c r="H8"/>
  <c r="H9"/>
  <c r="H11"/>
  <c r="H12"/>
  <c r="H13"/>
  <c r="H14"/>
  <c r="H15"/>
  <c r="H17"/>
  <c r="H18"/>
  <c r="H19"/>
  <c r="H7"/>
  <c r="M16" l="1"/>
  <c r="D6" i="8" s="1"/>
  <c r="N6" i="7"/>
  <c r="E5" i="8" s="1"/>
  <c r="M6" i="7"/>
  <c r="D5" i="8" s="1"/>
  <c r="N16" i="7"/>
  <c r="E6" i="8" s="1"/>
  <c r="G5" l="1"/>
  <c r="H5" s="1"/>
  <c r="G6"/>
  <c r="H6" s="1"/>
  <c r="E7" i="6"/>
  <c r="D47" l="1"/>
  <c r="D7" s="1"/>
  <c r="E10"/>
  <c r="E9"/>
  <c r="E8"/>
  <c r="D8"/>
  <c r="D10"/>
  <c r="D9"/>
  <c r="F127" l="1"/>
  <c r="F122"/>
  <c r="F117"/>
  <c r="F97"/>
  <c r="F92"/>
  <c r="F87"/>
  <c r="F72" l="1"/>
  <c r="F67"/>
  <c r="F62"/>
  <c r="F57"/>
  <c r="F52"/>
  <c r="F47"/>
  <c r="F42"/>
  <c r="F37"/>
  <c r="F32"/>
  <c r="F27"/>
  <c r="F22"/>
  <c r="F17"/>
  <c r="F12"/>
  <c r="D82" l="1"/>
  <c r="D77" s="1"/>
  <c r="E113"/>
  <c r="E108" s="1"/>
  <c r="E103" s="1"/>
  <c r="E98" s="1"/>
  <c r="E114"/>
  <c r="E109" s="1"/>
  <c r="E104" s="1"/>
  <c r="E99" s="1"/>
  <c r="E94" s="1"/>
  <c r="E89" s="1"/>
  <c r="E84" s="1"/>
  <c r="E79" s="1"/>
  <c r="E115"/>
  <c r="E112"/>
  <c r="E107" s="1"/>
  <c r="D115"/>
  <c r="D110" s="1"/>
  <c r="D105" s="1"/>
  <c r="D100" s="1"/>
  <c r="D95" s="1"/>
  <c r="D90" s="1"/>
  <c r="D85" s="1"/>
  <c r="D80" s="1"/>
  <c r="D114"/>
  <c r="D113"/>
  <c r="D108" s="1"/>
  <c r="D103" s="1"/>
  <c r="D112"/>
  <c r="D107" s="1"/>
  <c r="E126"/>
  <c r="D126"/>
  <c r="E121"/>
  <c r="D121"/>
  <c r="E116"/>
  <c r="D116"/>
  <c r="E110"/>
  <c r="E105" s="1"/>
  <c r="E100" s="1"/>
  <c r="E95" s="1"/>
  <c r="E90" s="1"/>
  <c r="E85" s="1"/>
  <c r="E80" s="1"/>
  <c r="D61"/>
  <c r="E61"/>
  <c r="E71"/>
  <c r="D71"/>
  <c r="E66"/>
  <c r="D66"/>
  <c r="E56"/>
  <c r="D56"/>
  <c r="E51"/>
  <c r="D51"/>
  <c r="E46"/>
  <c r="D46"/>
  <c r="E41"/>
  <c r="D41"/>
  <c r="E36"/>
  <c r="D36"/>
  <c r="E31"/>
  <c r="D31"/>
  <c r="E26"/>
  <c r="D26"/>
  <c r="E21"/>
  <c r="D21"/>
  <c r="F31" l="1"/>
  <c r="F121"/>
  <c r="F66"/>
  <c r="F51"/>
  <c r="F41"/>
  <c r="F21"/>
  <c r="F112"/>
  <c r="F26"/>
  <c r="F36"/>
  <c r="F46"/>
  <c r="F71"/>
  <c r="F61"/>
  <c r="F116"/>
  <c r="F126"/>
  <c r="F102"/>
  <c r="F107"/>
  <c r="E96"/>
  <c r="E93"/>
  <c r="D98"/>
  <c r="F56"/>
  <c r="E106"/>
  <c r="E111"/>
  <c r="D111"/>
  <c r="D109"/>
  <c r="D104" s="1"/>
  <c r="D99" s="1"/>
  <c r="D94" s="1"/>
  <c r="D89" s="1"/>
  <c r="D84" s="1"/>
  <c r="D79" s="1"/>
  <c r="D6"/>
  <c r="F111" l="1"/>
  <c r="E82"/>
  <c r="F82" s="1"/>
  <c r="E101"/>
  <c r="D106"/>
  <c r="F106" s="1"/>
  <c r="E91"/>
  <c r="E88"/>
  <c r="D96"/>
  <c r="F96" s="1"/>
  <c r="D93"/>
  <c r="D101"/>
  <c r="E11"/>
  <c r="D11"/>
  <c r="F11" l="1"/>
  <c r="F101"/>
  <c r="E77"/>
  <c r="E86"/>
  <c r="E83"/>
  <c r="D91"/>
  <c r="F91" s="1"/>
  <c r="D88"/>
  <c r="E16"/>
  <c r="D16"/>
  <c r="F16" l="1"/>
  <c r="F77"/>
  <c r="E78"/>
  <c r="E81"/>
  <c r="D86"/>
  <c r="F86" s="1"/>
  <c r="D83"/>
  <c r="E6" l="1"/>
  <c r="F6" s="1"/>
  <c r="F7"/>
  <c r="E76"/>
  <c r="D78"/>
  <c r="D81"/>
  <c r="D76" s="1"/>
  <c r="F76" l="1"/>
  <c r="F81"/>
</calcChain>
</file>

<file path=xl/comments1.xml><?xml version="1.0" encoding="utf-8"?>
<comments xmlns="http://schemas.openxmlformats.org/spreadsheetml/2006/main">
  <authors>
    <author>Автор</author>
  </authors>
  <commentList>
    <comment ref="H8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89чел/89чел*98</t>
        </r>
      </text>
    </comment>
    <comment ref="H91" authorId="0">
      <text>
        <r>
          <rPr>
            <sz val="9"/>
            <color indexed="81"/>
            <rFont val="Tahoma"/>
            <family val="2"/>
            <charset val="204"/>
          </rPr>
          <t>Автор:
(22349-495)/(22466-603)*98</t>
        </r>
      </text>
    </comment>
  </commentList>
</comments>
</file>

<file path=xl/sharedStrings.xml><?xml version="1.0" encoding="utf-8"?>
<sst xmlns="http://schemas.openxmlformats.org/spreadsheetml/2006/main" count="438" uniqueCount="131">
  <si>
    <t/>
  </si>
  <si>
    <t>ГП</t>
  </si>
  <si>
    <t>Всего</t>
  </si>
  <si>
    <t>1</t>
  </si>
  <si>
    <t>2</t>
  </si>
  <si>
    <t>МБ</t>
  </si>
  <si>
    <t>ОБ</t>
  </si>
  <si>
    <t>ФБ</t>
  </si>
  <si>
    <t>ВБ</t>
  </si>
  <si>
    <t>№ п/п</t>
  </si>
  <si>
    <t>Расходы на обеспечение функций работников органов местного самоуправления</t>
  </si>
  <si>
    <t>Процентные платежи по муниципальному долгу</t>
  </si>
  <si>
    <t>-</t>
  </si>
  <si>
    <t>Муниципальгная программа, подпрограмма, основное мероприятие, мероприятие</t>
  </si>
  <si>
    <t>Объёмы и источники финансирования (тыс.руб.)</t>
  </si>
  <si>
    <t>Источник</t>
  </si>
  <si>
    <t>Запланировано на отчётный год</t>
  </si>
  <si>
    <t>Фактическое исполнение</t>
  </si>
  <si>
    <t>Степень освоения средств</t>
  </si>
  <si>
    <t>Результаты выполнения мероприятий</t>
  </si>
  <si>
    <t>Ожидаемые результаты (краткая характеристика) мероприятий</t>
  </si>
  <si>
    <t>Фактические результаты реализации (краткая характеристика) мероприятий</t>
  </si>
  <si>
    <t>Выполнение (да/нет/частично)</t>
  </si>
  <si>
    <t>Соисполнители</t>
  </si>
  <si>
    <t>Причины низкой степени освоения средств невыполнения мероприятий</t>
  </si>
  <si>
    <t>Муниципальная программа "Управление муниципальными финансами" на 2023-2028 годы</t>
  </si>
  <si>
    <t>КИО</t>
  </si>
  <si>
    <t>СД</t>
  </si>
  <si>
    <t>АГМ</t>
  </si>
  <si>
    <t>КО</t>
  </si>
  <si>
    <t>УФ</t>
  </si>
  <si>
    <t>КРГХ</t>
  </si>
  <si>
    <t>КТРИС</t>
  </si>
  <si>
    <t>КСП</t>
  </si>
  <si>
    <t>КЭР</t>
  </si>
  <si>
    <t>КЖП</t>
  </si>
  <si>
    <t>КСПВООДМ</t>
  </si>
  <si>
    <t>КК</t>
  </si>
  <si>
    <t>КФКСиОЗ</t>
  </si>
  <si>
    <t>КИО, СД, АГМ, КСПВООДМ, КК, КФКСиОЗ, КО, УФ, КРГХ, КСП, КТРИС, КЭР, КЖП</t>
  </si>
  <si>
    <t>Количество мероприятий, всего, в т.ч.</t>
  </si>
  <si>
    <t>Выполнены в полном объёме</t>
  </si>
  <si>
    <t>Выполнены частично</t>
  </si>
  <si>
    <t>Не выполнены</t>
  </si>
  <si>
    <t>Степень выполнения мероприятий</t>
  </si>
  <si>
    <t>Подпрограмма 1
"Совершенствование организации деятельности органов местного самоуправления"</t>
  </si>
  <si>
    <t>1.1.</t>
  </si>
  <si>
    <t>1.1.1.</t>
  </si>
  <si>
    <t>1.1.2.</t>
  </si>
  <si>
    <t>1.1.3.</t>
  </si>
  <si>
    <t>1.1.4.</t>
  </si>
  <si>
    <t>Обеспечение предоставления доступа к сети Интернет, расходы на оплату услуг связи</t>
  </si>
  <si>
    <t>Услуги в области информационных технологий, обеспечение функционирования и приобретение компьютерной техники, оргтехники, расходных запасных частей</t>
  </si>
  <si>
    <t>Подпрограмма 2
"Аналитическая ведомственная целевая программа "Обеспечение эффективного управления муниципальными финансами"</t>
  </si>
  <si>
    <t>Основное мероприятие
"Повышение качества принятия управленческих решений при реализации полномочий в сфере управления финансами"</t>
  </si>
  <si>
    <t>2.1.</t>
  </si>
  <si>
    <t>2.1.1.</t>
  </si>
  <si>
    <t>Расходы на выплаты по оплате труда работников органов месного самоуправления</t>
  </si>
  <si>
    <t>2.1.2.</t>
  </si>
  <si>
    <t>2.1.3.</t>
  </si>
  <si>
    <t>Обеспечение права муниципальных служащих на своевременное и в полном объеме получение денежного содержания в соответствии с занимаемой должностью, и в размере, предусмотренном муниципальными правовыми актами</t>
  </si>
  <si>
    <t>Предоставление муниципальным служащим льгот и гарантий, предусмотренных нормативными правовыми актами о муниципальной службе</t>
  </si>
  <si>
    <t xml:space="preserve">Обеспечение выполнения муниципальных контрактов в части уплаты за пользование кредитными средствами. 
Отсутствие штрафных санкций за нарушения по выплате долговых обязательств
</t>
  </si>
  <si>
    <t>Мероприятие 
"Закупка товаров, работ, услуг для нужд органов местного самоуправлениия"</t>
  </si>
  <si>
    <t>Основное мероприятие 
"Формирование условий для совершенствования организации деятельности органов местного самоуправления"</t>
  </si>
  <si>
    <t>Мероприятие 
"Расходы, связанные со служебными разъездами, комадировками, мероприятиями по повышению квалификации, профессиональной подготовке, переподготовке и обмену опытом"</t>
  </si>
  <si>
    <r>
      <t xml:space="preserve">Создание условий для профессионального роста, компетентности и повышения кваликации муниципальных служащих.
Мероприятие предполагает проведение  не менее 30 командировок
Доля муниципальных служащих, прошедших курсы повышения квалификации и посетивших мероприятия по профессиональной подготовке, переподготовке и обмену опытом, от общего числа запланированных </t>
    </r>
    <r>
      <rPr>
        <b/>
        <sz val="10"/>
        <color rgb="FF000000"/>
        <rFont val="Times New Roman"/>
        <family val="1"/>
        <charset val="204"/>
      </rPr>
      <t>(план 98%)</t>
    </r>
  </si>
  <si>
    <t>Обеспечено подключение и доступ к сервисам и сети Интернет для органов местного самоуправления. (Ежемесячная оплата услуг).</t>
  </si>
  <si>
    <t>В целях повышения информационно-технической оснащенности рабочих мест муниципальных служащих органов местного самоуправления приобретается (модернизируется) компьютерная  техника и оргтехника, приобретаются, обновляются информационно-справочные системы и программное обеспечение.</t>
  </si>
  <si>
    <r>
      <t xml:space="preserve">Укрепление материально-технической оснащенности рабочих мест муниципальных служащих
Мероприятие предусматривает закупку канцтоваров, мебели, нотариальные услуги, подписку на периодические издания для органов местного самоуправления
Доля приобретенных основных средств и материальных запасов органов местного самоуправления </t>
    </r>
    <r>
      <rPr>
        <b/>
        <sz val="10"/>
        <color rgb="FF000000"/>
        <rFont val="Times New Roman"/>
        <family val="1"/>
        <charset val="204"/>
      </rPr>
      <t>(план 98 %)</t>
    </r>
  </si>
  <si>
    <r>
      <t xml:space="preserve">Ускорение информационного обмена путем обеспечения (оптимизации) доступа к сервисам и системам различных видов связи 
Мероприятие  обеспечивает подключение к сети Интернет, оплату услуг связи для органов местного самоуправления
</t>
    </r>
    <r>
      <rPr>
        <sz val="10"/>
        <color rgb="FF000000"/>
        <rFont val="Times New Roman"/>
        <family val="1"/>
        <charset val="204"/>
      </rPr>
      <t xml:space="preserve">
</t>
    </r>
  </si>
  <si>
    <t xml:space="preserve">Укрепление информационно-технической оснащенности рабочих мест муниципальных служащих и обеспечение доступности правовой информации
Мероприятие предусматривает  приобретение компьютерной техники, оргтехники, неисключительных прав на программные продукты, программного обеспечения, пролонгацию лицензий на программные продукты для органов местного самоуправления
</t>
  </si>
  <si>
    <t>Сведения о ходе реализации муниципальной программы "Управление муниципальными финансами" на 2023-2028 годы за 2023 год</t>
  </si>
  <si>
    <t>в 2023 году</t>
  </si>
  <si>
    <t>Муниципальная программа, подпрограмма, показатель</t>
  </si>
  <si>
    <t>Ед. изм.</t>
  </si>
  <si>
    <t>Направ-ленность</t>
  </si>
  <si>
    <t>Значение показателя</t>
  </si>
  <si>
    <t>Динамика значения показателя по сравнению с предшествующим годом (Дин)</t>
  </si>
  <si>
    <t xml:space="preserve">Причины отклонения от плана и (или) отсутствия положительной динамики </t>
  </si>
  <si>
    <t>Предлагаемые меры по улучшению значений показателя</t>
  </si>
  <si>
    <t>Соисполнитель, ответственный за выполнение показателя</t>
  </si>
  <si>
    <t>Степень достижения показателя для расчета К1</t>
  </si>
  <si>
    <t>Динамика значения показателя для расчета К2</t>
  </si>
  <si>
    <t>факт</t>
  </si>
  <si>
    <t>план</t>
  </si>
  <si>
    <t>%</t>
  </si>
  <si>
    <t>1.</t>
  </si>
  <si>
    <t>1.2.</t>
  </si>
  <si>
    <t>1.3.</t>
  </si>
  <si>
    <t>Сведения о достижении значений показателей муниципальной программы в 2023 году</t>
  </si>
  <si>
    <t>0.1</t>
  </si>
  <si>
    <t>Составление проекта бюджета муниципального образования город Мурманск в установленные сроки в соответствии с бюджетным законодательством</t>
  </si>
  <si>
    <t>да - 1, нет - 0</t>
  </si>
  <si>
    <t>0.2</t>
  </si>
  <si>
    <t>Наличие результатов оценки мониторинга качества финансового менеджмента, осуществляемого главными распорядителями средств бюджета</t>
  </si>
  <si>
    <t>0.3</t>
  </si>
  <si>
    <t>ед.</t>
  </si>
  <si>
    <t>0.4</t>
  </si>
  <si>
    <t>Непревышение показателей долговой устойчивости, установленных пунктом 107.1 Бюджетного кодекса Российской Федерации для заемщиков с высоким уровнем долговой устойчивости:</t>
  </si>
  <si>
    <t>Количество проверок (ревизий) за соблюдением:
- положений правовых актов, регулирующих бюджетные правоотношения;
- положений правовых актов, обусловливающих публичные нормативные обязательства и обязательства по иным выплатам физическим лицам из бюджета города, а также за соблюдением условий договоров (соглашений) о предоставлении средств из бюджета, муниципальных контрактов;
- условий договоров (соглашений), заключенных в целях исполнения договоров (соглашений) о предоставлении средств из бюджета, а также в целях исполнения муниципальных контрактов;
- законодательства Российской Федерации и иных правовых актов о контрактной системе в сфере закупок товаров, работ, услуг для обеспечения муниципальных нужд</t>
  </si>
  <si>
    <t>- объем муниципального долга к общему объему доходов бюджета без учета безвозмездных поступлений (безвозмездных поступлений и (или) поступлений налоговых доходов по дополнительным нормативам отчислений от налога на доходы физических лиц)</t>
  </si>
  <si>
    <t>- годовая сумма платежей по погашению и обслуживанию муниципального долга, возникшего по состоянию на 1 января очередного финансового года, без учета платежей, направляемых на досрочное погашение долговых обязательств со сроками погашения после 1 января года, следующего за очередным финансовым годом, к общему объему налоговых и неналоговых доходов бюджета и дотаций из бюджетов бюджетной системы Российской Федерации</t>
  </si>
  <si>
    <t>- доля расходов на обслуживание муниципального долга в общем объеме расходов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</si>
  <si>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0.5</t>
  </si>
  <si>
    <t>Размещение сведений о муниципальных учреждениях на официальном сайте в сети Интернет bus.gov.ru</t>
  </si>
  <si>
    <t>0.6</t>
  </si>
  <si>
    <t>Публикация в сети Интернет бюджета для граждан</t>
  </si>
  <si>
    <t>Степень достижения показателя (ДП)</t>
  </si>
  <si>
    <t>Подпрограмма 1 "Совершенствование организации деятельности органов местного самоуправления".</t>
  </si>
  <si>
    <t>Доля муниципальных служащих, прошедших курсы повышения квалификации и посетивших мероприятия по профессиональной подготовке, переподготовке и обмену опытом, от общего числа запланированных</t>
  </si>
  <si>
    <t>Реализация Плана мероприятий по консолидации бюджетных средств муниципального образования город Мурманск в целях оздоровления муниципальных финансов</t>
  </si>
  <si>
    <t>Муниципальная программа, подпрограмма</t>
  </si>
  <si>
    <t>Ответственный исполнитель</t>
  </si>
  <si>
    <t>К1 (степень достижения показателей)</t>
  </si>
  <si>
    <t>К2 (динамика значений показателей по сравнению с предшествующим годом)</t>
  </si>
  <si>
    <t>К3 (степень выполнения мероприятий)</t>
  </si>
  <si>
    <t>ЭГП (интегральный показатель эффективности)</t>
  </si>
  <si>
    <t>Оценка</t>
  </si>
  <si>
    <t>Оценка эффективности реализации муниципальной программы «Управление муниципальными финансами»</t>
  </si>
  <si>
    <t>Муниципальная программа "Управление муниципальными финансами"</t>
  </si>
  <si>
    <t>Подпрограмма 1 "Совершенствование организации деятельности органов местного самоуправления"</t>
  </si>
  <si>
    <t>Доля приобретенных основных средств и материальных запасов органов местного самоуправления</t>
  </si>
  <si>
    <t>Доля муниципальных служащих, прошедших курсы повышения квалификации и посетивших мероприятия по профессиональной подготовке, переподготовке и обмену опытом, от общего числа запланированных к обучению составила 98,0 %, при плановом показателе 98,0  %;</t>
  </si>
  <si>
    <t>Отмена запланированных командировок, экономия по расходам на обслуживание компьютерной техники и оргтехники</t>
  </si>
  <si>
    <t>Исполнитель__________________ С.С. Кузьмина</t>
  </si>
  <si>
    <t xml:space="preserve">                                        (подпись)</t>
  </si>
  <si>
    <t>Исполнитель__________________ Н.И. Хватова</t>
  </si>
  <si>
    <t>да</t>
  </si>
  <si>
    <t>Неисполнение связано с оплатой услуг по фактической стоимости (стоимость авиабилетов, суточные) и отменой запланированных командировок</t>
  </si>
  <si>
    <t>В целях повышения материально-технической оснащенности рабочих мест муниципальных служащих органов местного самоуправления приобретаются мебель и материальные запасы, оплачиваются нотариальные услуги, услуги связи, почтовые расходы, а также проводится диагностика оргтехники и уничтожение документации
(факт составил 98,0 %, при плановом показателе 98 %)</t>
  </si>
</sst>
</file>

<file path=xl/styles.xml><?xml version="1.0" encoding="utf-8"?>
<styleSheet xmlns="http://schemas.openxmlformats.org/spreadsheetml/2006/main">
  <numFmts count="4">
    <numFmt numFmtId="41" formatCode="_-* #,##0\ _₽_-;\-* #,##0\ _₽_-;_-* &quot;-&quot;\ _₽_-;_-@_-"/>
    <numFmt numFmtId="164" formatCode="#,##0.0"/>
    <numFmt numFmtId="165" formatCode="0.0"/>
    <numFmt numFmtId="166" formatCode="0.000"/>
  </numFmts>
  <fonts count="3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b/>
      <sz val="10"/>
      <color rgb="FF7030A0"/>
      <name val="Times New Roman"/>
      <family val="1"/>
      <charset val="204"/>
    </font>
    <font>
      <b/>
      <sz val="10"/>
      <color rgb="FF000000"/>
      <name val="Arial CYR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>
      <alignment vertical="top" wrapText="1"/>
    </xf>
    <xf numFmtId="0" fontId="3" fillId="0" borderId="0">
      <alignment vertical="top" wrapText="1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0" fillId="26" borderId="0" applyNumberFormat="0" applyBorder="0" applyAlignment="0" applyProtection="0"/>
    <xf numFmtId="0" fontId="14" fillId="27" borderId="20" applyNumberFormat="0" applyAlignment="0" applyProtection="0"/>
    <xf numFmtId="0" fontId="16" fillId="28" borderId="23" applyNumberFormat="0" applyAlignment="0" applyProtection="0"/>
    <xf numFmtId="0" fontId="1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6" fillId="0" borderId="17" applyNumberFormat="0" applyFill="0" applyAlignment="0" applyProtection="0"/>
    <xf numFmtId="0" fontId="7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0" applyNumberFormat="0" applyFill="0" applyBorder="0" applyAlignment="0" applyProtection="0"/>
    <xf numFmtId="0" fontId="12" fillId="30" borderId="20" applyNumberFormat="0" applyAlignment="0" applyProtection="0"/>
    <xf numFmtId="0" fontId="15" fillId="0" borderId="22" applyNumberFormat="0" applyFill="0" applyAlignment="0" applyProtection="0"/>
    <xf numFmtId="0" fontId="11" fillId="31" borderId="0" applyNumberFormat="0" applyBorder="0" applyAlignment="0" applyProtection="0"/>
    <xf numFmtId="0" fontId="1" fillId="32" borderId="24" applyNumberFormat="0" applyFont="0" applyAlignment="0" applyProtection="0"/>
    <xf numFmtId="0" fontId="13" fillId="27" borderId="21" applyNumberFormat="0" applyAlignment="0" applyProtection="0"/>
    <xf numFmtId="0" fontId="21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17" fillId="0" borderId="0" applyNumberFormat="0" applyFill="0" applyBorder="0" applyAlignment="0" applyProtection="0"/>
    <xf numFmtId="4" fontId="23" fillId="33" borderId="1">
      <alignment horizontal="right" vertical="top" shrinkToFit="1"/>
    </xf>
  </cellStyleXfs>
  <cellXfs count="117">
    <xf numFmtId="0" fontId="0" fillId="0" borderId="0" xfId="0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166" fontId="0" fillId="0" borderId="0" xfId="0" applyNumberFormat="1" applyFont="1" applyFill="1" applyAlignment="1">
      <alignment vertical="top" wrapText="1"/>
    </xf>
    <xf numFmtId="0" fontId="5" fillId="0" borderId="0" xfId="1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5" fillId="0" borderId="0" xfId="1" applyFont="1" applyFill="1" applyAlignment="1">
      <alignment horizontal="left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top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vertical="top" wrapText="1"/>
    </xf>
    <xf numFmtId="165" fontId="4" fillId="0" borderId="4" xfId="1" applyNumberFormat="1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vertical="top" wrapText="1"/>
    </xf>
    <xf numFmtId="164" fontId="3" fillId="0" borderId="4" xfId="0" applyNumberFormat="1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vertical="center" wrapText="1"/>
    </xf>
    <xf numFmtId="2" fontId="3" fillId="0" borderId="4" xfId="0" applyNumberFormat="1" applyFont="1" applyFill="1" applyBorder="1" applyAlignment="1">
      <alignment vertical="top" wrapText="1"/>
    </xf>
    <xf numFmtId="165" fontId="3" fillId="0" borderId="4" xfId="0" applyNumberFormat="1" applyFont="1" applyFill="1" applyBorder="1" applyAlignment="1">
      <alignment vertical="top" wrapText="1"/>
    </xf>
    <xf numFmtId="165" fontId="2" fillId="0" borderId="4" xfId="0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top" wrapText="1"/>
    </xf>
    <xf numFmtId="165" fontId="4" fillId="0" borderId="4" xfId="1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2" fontId="28" fillId="0" borderId="0" xfId="0" applyNumberFormat="1" applyFont="1" applyAlignment="1">
      <alignment wrapText="1"/>
    </xf>
    <xf numFmtId="0" fontId="28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2" fontId="27" fillId="0" borderId="4" xfId="0" applyNumberFormat="1" applyFont="1" applyBorder="1" applyAlignment="1">
      <alignment horizontal="left" vertical="center" wrapText="1"/>
    </xf>
    <xf numFmtId="0" fontId="27" fillId="0" borderId="4" xfId="0" applyFont="1" applyBorder="1" applyAlignment="1">
      <alignment wrapText="1"/>
    </xf>
    <xf numFmtId="2" fontId="27" fillId="0" borderId="4" xfId="0" applyNumberFormat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left" vertical="center" wrapText="1"/>
    </xf>
    <xf numFmtId="2" fontId="28" fillId="0" borderId="4" xfId="0" applyNumberFormat="1" applyFont="1" applyBorder="1" applyAlignment="1">
      <alignment horizontal="left" vertical="center" wrapText="1"/>
    </xf>
    <xf numFmtId="2" fontId="28" fillId="0" borderId="4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top" wrapText="1"/>
    </xf>
    <xf numFmtId="0" fontId="27" fillId="0" borderId="4" xfId="0" applyFont="1" applyBorder="1" applyAlignment="1">
      <alignment horizontal="center" vertical="center" wrapText="1"/>
    </xf>
    <xf numFmtId="0" fontId="28" fillId="34" borderId="4" xfId="0" applyFont="1" applyFill="1" applyBorder="1" applyAlignment="1">
      <alignment horizontal="left" vertical="center" wrapText="1"/>
    </xf>
    <xf numFmtId="0" fontId="28" fillId="0" borderId="4" xfId="0" applyFont="1" applyBorder="1" applyAlignment="1">
      <alignment wrapText="1"/>
    </xf>
    <xf numFmtId="0" fontId="28" fillId="0" borderId="6" xfId="0" applyFont="1" applyBorder="1" applyAlignment="1">
      <alignment horizontal="center" vertical="center" wrapText="1"/>
    </xf>
    <xf numFmtId="16" fontId="28" fillId="0" borderId="4" xfId="0" applyNumberFormat="1" applyFont="1" applyBorder="1" applyAlignment="1">
      <alignment horizontal="left" vertical="center" wrapText="1"/>
    </xf>
    <xf numFmtId="2" fontId="28" fillId="34" borderId="4" xfId="0" applyNumberFormat="1" applyFont="1" applyFill="1" applyBorder="1" applyAlignment="1">
      <alignment horizontal="left" vertical="center" wrapText="1"/>
    </xf>
    <xf numFmtId="2" fontId="27" fillId="0" borderId="4" xfId="0" applyNumberFormat="1" applyFont="1" applyBorder="1" applyAlignment="1">
      <alignment wrapText="1"/>
    </xf>
    <xf numFmtId="2" fontId="28" fillId="0" borderId="4" xfId="0" applyNumberFormat="1" applyFont="1" applyBorder="1" applyAlignment="1">
      <alignment wrapText="1"/>
    </xf>
    <xf numFmtId="0" fontId="29" fillId="0" borderId="4" xfId="0" applyFont="1" applyFill="1" applyBorder="1" applyAlignment="1">
      <alignment wrapText="1"/>
    </xf>
    <xf numFmtId="165" fontId="28" fillId="0" borderId="4" xfId="0" applyNumberFormat="1" applyFont="1" applyBorder="1" applyAlignment="1">
      <alignment horizontal="left" vertical="center" wrapText="1"/>
    </xf>
    <xf numFmtId="0" fontId="28" fillId="0" borderId="4" xfId="0" applyFont="1" applyFill="1" applyBorder="1" applyAlignment="1">
      <alignment wrapText="1"/>
    </xf>
    <xf numFmtId="0" fontId="28" fillId="0" borderId="4" xfId="0" applyFont="1" applyFill="1" applyBorder="1" applyAlignment="1">
      <alignment horizontal="left" vertical="top" wrapText="1"/>
    </xf>
    <xf numFmtId="2" fontId="28" fillId="0" borderId="4" xfId="0" applyNumberFormat="1" applyFont="1" applyFill="1" applyBorder="1" applyAlignment="1">
      <alignment horizontal="left" vertical="center" wrapText="1"/>
    </xf>
    <xf numFmtId="165" fontId="28" fillId="0" borderId="4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wrapText="1"/>
    </xf>
    <xf numFmtId="0" fontId="0" fillId="0" borderId="0" xfId="0" applyFill="1" applyAlignment="1">
      <alignment vertical="top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164" fontId="4" fillId="35" borderId="4" xfId="0" applyNumberFormat="1" applyFont="1" applyFill="1" applyBorder="1" applyAlignment="1">
      <alignment vertical="top" wrapText="1"/>
    </xf>
    <xf numFmtId="164" fontId="3" fillId="35" borderId="4" xfId="0" applyNumberFormat="1" applyFont="1" applyFill="1" applyBorder="1" applyAlignment="1">
      <alignment vertical="top" wrapText="1"/>
    </xf>
    <xf numFmtId="0" fontId="0" fillId="35" borderId="4" xfId="0" applyFill="1" applyBorder="1" applyAlignment="1">
      <alignment vertical="top" wrapText="1"/>
    </xf>
    <xf numFmtId="0" fontId="0" fillId="35" borderId="4" xfId="0" applyFont="1" applyFill="1" applyBorder="1" applyAlignment="1">
      <alignment vertical="top" wrapText="1"/>
    </xf>
    <xf numFmtId="0" fontId="4" fillId="35" borderId="4" xfId="1" applyNumberFormat="1" applyFont="1" applyFill="1" applyBorder="1" applyAlignment="1">
      <alignment horizontal="center" vertical="center" wrapText="1"/>
    </xf>
    <xf numFmtId="0" fontId="0" fillId="35" borderId="4" xfId="0" applyNumberFormat="1" applyFont="1" applyFill="1" applyBorder="1" applyAlignment="1">
      <alignment horizontal="center" vertical="top" wrapText="1"/>
    </xf>
    <xf numFmtId="0" fontId="28" fillId="35" borderId="4" xfId="0" applyFont="1" applyFill="1" applyBorder="1" applyAlignment="1">
      <alignment horizontal="left" vertical="center" wrapText="1"/>
    </xf>
    <xf numFmtId="0" fontId="27" fillId="34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top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41" fontId="4" fillId="0" borderId="6" xfId="1" applyNumberFormat="1" applyFont="1" applyFill="1" applyBorder="1" applyAlignment="1">
      <alignment horizontal="center" vertical="center" wrapText="1"/>
    </xf>
    <xf numFmtId="41" fontId="4" fillId="0" borderId="9" xfId="1" applyNumberFormat="1" applyFont="1" applyFill="1" applyBorder="1" applyAlignment="1">
      <alignment horizontal="center" vertical="center" wrapText="1"/>
    </xf>
    <xf numFmtId="41" fontId="4" fillId="0" borderId="10" xfId="1" applyNumberFormat="1" applyFont="1" applyFill="1" applyBorder="1" applyAlignment="1">
      <alignment horizontal="center" vertical="center" wrapText="1"/>
    </xf>
    <xf numFmtId="0" fontId="30" fillId="35" borderId="6" xfId="0" applyFont="1" applyFill="1" applyBorder="1" applyAlignment="1">
      <alignment horizontal="center" vertical="center" wrapText="1"/>
    </xf>
    <xf numFmtId="0" fontId="30" fillId="35" borderId="9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4" fillId="0" borderId="6" xfId="1" applyNumberFormat="1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1" fillId="35" borderId="6" xfId="0" applyFont="1" applyFill="1" applyBorder="1" applyAlignment="1">
      <alignment horizontal="center" vertical="center" wrapText="1"/>
    </xf>
    <xf numFmtId="0" fontId="31" fillId="35" borderId="9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3" fillId="0" borderId="31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 wrapText="1"/>
    </xf>
    <xf numFmtId="0" fontId="27" fillId="0" borderId="0" xfId="0" applyFont="1" applyAlignment="1">
      <alignment horizontal="center" wrapText="1"/>
    </xf>
    <xf numFmtId="0" fontId="28" fillId="0" borderId="4" xfId="0" applyFont="1" applyBorder="1" applyAlignment="1">
      <alignment horizontal="center" vertical="center" wrapText="1"/>
    </xf>
    <xf numFmtId="2" fontId="28" fillId="0" borderId="4" xfId="0" applyNumberFormat="1" applyFont="1" applyBorder="1" applyAlignment="1">
      <alignment horizontal="center" vertical="center" wrapText="1"/>
    </xf>
  </cellXfs>
  <cellStyles count="4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Warning Text" xfId="42"/>
    <cellStyle name="xl41" xfId="43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37"/>
  <sheetViews>
    <sheetView tabSelected="1" view="pageBreakPreview" topLeftCell="A55" zoomScale="85" zoomScaleSheetLayoutView="85" workbookViewId="0">
      <selection activeCell="H91" sqref="H91:H95"/>
    </sheetView>
  </sheetViews>
  <sheetFormatPr defaultColWidth="9.33203125" defaultRowHeight="12.75"/>
  <cols>
    <col min="1" max="1" width="5.6640625" style="2" customWidth="1"/>
    <col min="2" max="2" width="33.83203125" style="2" customWidth="1"/>
    <col min="3" max="3" width="11.1640625" style="2" customWidth="1"/>
    <col min="4" max="4" width="16.1640625" style="2" customWidth="1"/>
    <col min="5" max="5" width="13.33203125" style="2" customWidth="1"/>
    <col min="6" max="6" width="13.83203125" style="2" customWidth="1"/>
    <col min="7" max="7" width="47" style="2" customWidth="1"/>
    <col min="8" max="8" width="43.6640625" style="2" customWidth="1"/>
    <col min="9" max="9" width="22.33203125" style="2" customWidth="1"/>
    <col min="10" max="10" width="20.83203125" style="2" customWidth="1"/>
    <col min="11" max="11" width="35.83203125" style="2" customWidth="1"/>
    <col min="12" max="12" width="154" style="2" customWidth="1"/>
    <col min="13" max="13" width="11.6640625" style="2" bestFit="1" customWidth="1"/>
    <col min="14" max="14" width="13.6640625" style="2" bestFit="1" customWidth="1"/>
    <col min="15" max="15" width="9.33203125" style="2"/>
    <col min="16" max="16" width="13.6640625" style="2" bestFit="1" customWidth="1"/>
    <col min="17" max="16384" width="9.33203125" style="2"/>
  </cols>
  <sheetData>
    <row r="1" spans="1:16" ht="21" customHeight="1">
      <c r="A1" s="75" t="s">
        <v>72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8"/>
      <c r="M1" s="8"/>
      <c r="N1" s="1"/>
    </row>
    <row r="2" spans="1:16" ht="6" customHeight="1">
      <c r="A2" s="5"/>
      <c r="B2" s="5"/>
      <c r="C2" s="10"/>
      <c r="D2" s="5"/>
      <c r="E2" s="5"/>
      <c r="F2" s="5"/>
      <c r="G2" s="5"/>
      <c r="H2" s="5"/>
      <c r="I2" s="5"/>
      <c r="J2" s="10"/>
      <c r="K2" s="5"/>
      <c r="L2" s="1"/>
      <c r="M2" s="1"/>
      <c r="N2" s="1"/>
    </row>
    <row r="3" spans="1:16" ht="27.75" customHeight="1">
      <c r="A3" s="76" t="s">
        <v>9</v>
      </c>
      <c r="B3" s="78" t="s">
        <v>13</v>
      </c>
      <c r="C3" s="83" t="s">
        <v>14</v>
      </c>
      <c r="D3" s="84"/>
      <c r="E3" s="85"/>
      <c r="F3" s="86" t="s">
        <v>18</v>
      </c>
      <c r="G3" s="78" t="s">
        <v>19</v>
      </c>
      <c r="H3" s="80"/>
      <c r="I3" s="80"/>
      <c r="J3" s="88" t="s">
        <v>23</v>
      </c>
      <c r="K3" s="81" t="s">
        <v>24</v>
      </c>
    </row>
    <row r="4" spans="1:16" ht="51" customHeight="1">
      <c r="A4" s="77" t="s">
        <v>0</v>
      </c>
      <c r="B4" s="79" t="s">
        <v>1</v>
      </c>
      <c r="C4" s="12" t="s">
        <v>15</v>
      </c>
      <c r="D4" s="13" t="s">
        <v>16</v>
      </c>
      <c r="E4" s="13" t="s">
        <v>17</v>
      </c>
      <c r="F4" s="87"/>
      <c r="G4" s="14" t="s">
        <v>20</v>
      </c>
      <c r="H4" s="12" t="s">
        <v>21</v>
      </c>
      <c r="I4" s="12" t="s">
        <v>22</v>
      </c>
      <c r="J4" s="89"/>
      <c r="K4" s="82" t="s">
        <v>0</v>
      </c>
    </row>
    <row r="5" spans="1:16" ht="13.35" customHeight="1">
      <c r="A5" s="11" t="s">
        <v>3</v>
      </c>
      <c r="B5" s="9" t="s">
        <v>4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15">
        <v>10</v>
      </c>
      <c r="K5" s="16">
        <v>11</v>
      </c>
    </row>
    <row r="6" spans="1:16" ht="46.5" customHeight="1">
      <c r="A6" s="72"/>
      <c r="B6" s="69" t="s">
        <v>25</v>
      </c>
      <c r="C6" s="17" t="s">
        <v>2</v>
      </c>
      <c r="D6" s="22">
        <f>D7+D8+D9</f>
        <v>309722.7</v>
      </c>
      <c r="E6" s="22">
        <f>E7+E8+E9</f>
        <v>310865.59999999998</v>
      </c>
      <c r="F6" s="22">
        <f>E6/D6*100</f>
        <v>100.36900750251756</v>
      </c>
      <c r="G6" s="90" t="s">
        <v>12</v>
      </c>
      <c r="H6" s="19" t="s">
        <v>40</v>
      </c>
      <c r="I6" s="26">
        <f>COUNTA(I86:I105,I116:I130)</f>
        <v>7</v>
      </c>
      <c r="J6" s="93" t="s">
        <v>12</v>
      </c>
      <c r="K6" s="93" t="s">
        <v>12</v>
      </c>
      <c r="L6" s="6"/>
      <c r="P6" s="4"/>
    </row>
    <row r="7" spans="1:16" ht="35.25" customHeight="1">
      <c r="A7" s="73"/>
      <c r="B7" s="70"/>
      <c r="C7" s="17" t="s">
        <v>5</v>
      </c>
      <c r="D7" s="21">
        <f>D12+D17+D22+D27+D37+D32+D42+D47+D52+D57+D62+D67+D72</f>
        <v>309722.7</v>
      </c>
      <c r="E7" s="21">
        <f>E12+E17+E22+E27+E37+E32+E42+E47+E52+E57+E62+E67+E72</f>
        <v>310865.59999999998</v>
      </c>
      <c r="F7" s="24">
        <f>E7/D7*100</f>
        <v>100.36900750251756</v>
      </c>
      <c r="G7" s="91"/>
      <c r="H7" s="19" t="s">
        <v>41</v>
      </c>
      <c r="I7" s="26">
        <f>COUNTIF(I86:I105,"да")+COUNTIF(I116:I130,"да")</f>
        <v>7</v>
      </c>
      <c r="J7" s="94"/>
      <c r="K7" s="94"/>
      <c r="L7" s="6"/>
      <c r="M7" s="6"/>
      <c r="P7" s="4"/>
    </row>
    <row r="8" spans="1:16" ht="12.75" customHeight="1">
      <c r="A8" s="73"/>
      <c r="B8" s="70"/>
      <c r="C8" s="17" t="s">
        <v>6</v>
      </c>
      <c r="D8" s="21">
        <f>D13+D18+D23+D28+D33+D38+D43+D48+D53+D58+D63+D68+D73</f>
        <v>0</v>
      </c>
      <c r="E8" s="21">
        <f>E13+E18+E23+E28+E33+E38+E43+E48+E53+E58+E63+E68+E73</f>
        <v>0</v>
      </c>
      <c r="F8" s="23">
        <v>0</v>
      </c>
      <c r="G8" s="91"/>
      <c r="H8" s="19" t="s">
        <v>42</v>
      </c>
      <c r="I8" s="27">
        <f>COUNTIF(I86:I105,"частично")+COUNTIF(I116:I130,"частично")</f>
        <v>0</v>
      </c>
      <c r="J8" s="94"/>
      <c r="K8" s="94"/>
      <c r="L8" s="7"/>
      <c r="P8" s="4"/>
    </row>
    <row r="9" spans="1:16">
      <c r="A9" s="73"/>
      <c r="B9" s="70"/>
      <c r="C9" s="17" t="s">
        <v>7</v>
      </c>
      <c r="D9" s="21">
        <f>D14+D19+D23+D29+D34+D39+D44+D49+D54+D59+D64+D69+D74</f>
        <v>0</v>
      </c>
      <c r="E9" s="21">
        <f>E14+E19+E23+E29+E34+E39+E44+E49+E54+E59+E64+E69+E74</f>
        <v>0</v>
      </c>
      <c r="F9" s="23">
        <v>0</v>
      </c>
      <c r="G9" s="91"/>
      <c r="H9" s="19" t="s">
        <v>43</v>
      </c>
      <c r="I9" s="27">
        <f>COUNTIF(I86:I105,"нет")+COUNTIF(I116:I130,"нет")</f>
        <v>0</v>
      </c>
      <c r="J9" s="94"/>
      <c r="K9" s="94"/>
      <c r="L9" s="7"/>
      <c r="P9" s="4"/>
    </row>
    <row r="10" spans="1:16">
      <c r="A10" s="74"/>
      <c r="B10" s="71"/>
      <c r="C10" s="17" t="s">
        <v>8</v>
      </c>
      <c r="D10" s="21">
        <f>D15+D20+D24+D30+D35+D40+D45+D50+D55+D60+D65+D70+D75</f>
        <v>0</v>
      </c>
      <c r="E10" s="21">
        <f>E15+E20+E24+E30+E35+E40+E45+E50+E55+E60+E65+E70+E75</f>
        <v>0</v>
      </c>
      <c r="F10" s="23">
        <v>0</v>
      </c>
      <c r="G10" s="92"/>
      <c r="H10" s="19" t="s">
        <v>44</v>
      </c>
      <c r="I10" s="60">
        <f>I7/I6*100</f>
        <v>100</v>
      </c>
      <c r="J10" s="95"/>
      <c r="K10" s="95"/>
      <c r="L10" s="7"/>
      <c r="M10" s="3"/>
      <c r="P10" s="4"/>
    </row>
    <row r="11" spans="1:16">
      <c r="A11" s="72"/>
      <c r="B11" s="69" t="s">
        <v>26</v>
      </c>
      <c r="C11" s="17" t="s">
        <v>2</v>
      </c>
      <c r="D11" s="20">
        <f>D12+D13+D14</f>
        <v>4464.1000000000004</v>
      </c>
      <c r="E11" s="20">
        <f>E12+E13+E14</f>
        <v>4444</v>
      </c>
      <c r="F11" s="25">
        <f>E11/D11*100</f>
        <v>99.54974126923679</v>
      </c>
      <c r="G11" s="90" t="s">
        <v>12</v>
      </c>
      <c r="H11" s="19" t="s">
        <v>40</v>
      </c>
      <c r="I11" s="26">
        <f>I12+I13+I14</f>
        <v>4</v>
      </c>
      <c r="J11" s="93" t="s">
        <v>12</v>
      </c>
      <c r="K11" s="93" t="s">
        <v>12</v>
      </c>
      <c r="L11" s="7"/>
      <c r="M11" s="3"/>
      <c r="P11" s="4"/>
    </row>
    <row r="12" spans="1:16">
      <c r="A12" s="73"/>
      <c r="B12" s="70"/>
      <c r="C12" s="17" t="s">
        <v>5</v>
      </c>
      <c r="D12" s="62">
        <v>4464.1000000000004</v>
      </c>
      <c r="E12" s="62">
        <v>4444</v>
      </c>
      <c r="F12" s="24">
        <f>E12/D12*100</f>
        <v>99.54974126923679</v>
      </c>
      <c r="G12" s="91"/>
      <c r="H12" s="19" t="s">
        <v>41</v>
      </c>
      <c r="I12" s="65">
        <v>4</v>
      </c>
      <c r="J12" s="94"/>
      <c r="K12" s="94"/>
      <c r="L12" s="7"/>
      <c r="M12" s="3"/>
      <c r="P12" s="4"/>
    </row>
    <row r="13" spans="1:16" ht="12.75" customHeight="1">
      <c r="A13" s="73"/>
      <c r="B13" s="70"/>
      <c r="C13" s="17" t="s">
        <v>6</v>
      </c>
      <c r="D13" s="21">
        <v>0</v>
      </c>
      <c r="E13" s="21">
        <v>0</v>
      </c>
      <c r="F13" s="23">
        <v>0</v>
      </c>
      <c r="G13" s="91"/>
      <c r="H13" s="19" t="s">
        <v>42</v>
      </c>
      <c r="I13" s="66">
        <v>0</v>
      </c>
      <c r="J13" s="94"/>
      <c r="K13" s="94"/>
    </row>
    <row r="14" spans="1:16" ht="12.75" customHeight="1">
      <c r="A14" s="73"/>
      <c r="B14" s="70"/>
      <c r="C14" s="17" t="s">
        <v>7</v>
      </c>
      <c r="D14" s="21">
        <v>0</v>
      </c>
      <c r="E14" s="21">
        <v>0</v>
      </c>
      <c r="F14" s="23">
        <v>0</v>
      </c>
      <c r="G14" s="91"/>
      <c r="H14" s="19" t="s">
        <v>43</v>
      </c>
      <c r="I14" s="66">
        <v>0</v>
      </c>
      <c r="J14" s="94"/>
      <c r="K14" s="94"/>
    </row>
    <row r="15" spans="1:16">
      <c r="A15" s="74"/>
      <c r="B15" s="71"/>
      <c r="C15" s="17" t="s">
        <v>8</v>
      </c>
      <c r="D15" s="21">
        <v>0</v>
      </c>
      <c r="E15" s="21">
        <v>0</v>
      </c>
      <c r="F15" s="23">
        <v>0</v>
      </c>
      <c r="G15" s="92"/>
      <c r="H15" s="19" t="s">
        <v>44</v>
      </c>
      <c r="I15" s="60">
        <f>I12/I11*100</f>
        <v>100</v>
      </c>
      <c r="J15" s="95"/>
      <c r="K15" s="95"/>
    </row>
    <row r="16" spans="1:16">
      <c r="A16" s="72"/>
      <c r="B16" s="69" t="s">
        <v>27</v>
      </c>
      <c r="C16" s="17" t="s">
        <v>2</v>
      </c>
      <c r="D16" s="20">
        <f>D17+D18+D19</f>
        <v>2543.5</v>
      </c>
      <c r="E16" s="20">
        <f>E17+E18+E19</f>
        <v>2460.5</v>
      </c>
      <c r="F16" s="25">
        <f>E16/D16*100</f>
        <v>96.736780027521135</v>
      </c>
      <c r="G16" s="90" t="s">
        <v>12</v>
      </c>
      <c r="H16" s="19" t="s">
        <v>40</v>
      </c>
      <c r="I16" s="26">
        <f>I17+I18+I19</f>
        <v>4</v>
      </c>
      <c r="J16" s="93" t="s">
        <v>12</v>
      </c>
      <c r="K16" s="93" t="s">
        <v>12</v>
      </c>
    </row>
    <row r="17" spans="1:11">
      <c r="A17" s="73"/>
      <c r="B17" s="70"/>
      <c r="C17" s="17" t="s">
        <v>5</v>
      </c>
      <c r="D17" s="62">
        <v>2543.5</v>
      </c>
      <c r="E17" s="62">
        <v>2460.5</v>
      </c>
      <c r="F17" s="24">
        <f>E17/D17*100</f>
        <v>96.736780027521135</v>
      </c>
      <c r="G17" s="91"/>
      <c r="H17" s="19" t="s">
        <v>41</v>
      </c>
      <c r="I17" s="65">
        <v>4</v>
      </c>
      <c r="J17" s="94"/>
      <c r="K17" s="94"/>
    </row>
    <row r="18" spans="1:11" ht="12.75" customHeight="1">
      <c r="A18" s="73"/>
      <c r="B18" s="70"/>
      <c r="C18" s="17" t="s">
        <v>6</v>
      </c>
      <c r="D18" s="21">
        <v>0</v>
      </c>
      <c r="E18" s="21">
        <v>0</v>
      </c>
      <c r="F18" s="23">
        <v>0</v>
      </c>
      <c r="G18" s="91"/>
      <c r="H18" s="19" t="s">
        <v>42</v>
      </c>
      <c r="I18" s="66">
        <v>0</v>
      </c>
      <c r="J18" s="94"/>
      <c r="K18" s="94"/>
    </row>
    <row r="19" spans="1:11" ht="12.75" customHeight="1">
      <c r="A19" s="73"/>
      <c r="B19" s="70"/>
      <c r="C19" s="17" t="s">
        <v>7</v>
      </c>
      <c r="D19" s="21">
        <v>0</v>
      </c>
      <c r="E19" s="21">
        <v>0</v>
      </c>
      <c r="F19" s="23">
        <v>0</v>
      </c>
      <c r="G19" s="91"/>
      <c r="H19" s="19" t="s">
        <v>43</v>
      </c>
      <c r="I19" s="66">
        <v>0</v>
      </c>
      <c r="J19" s="94"/>
      <c r="K19" s="94"/>
    </row>
    <row r="20" spans="1:11">
      <c r="A20" s="74"/>
      <c r="B20" s="71"/>
      <c r="C20" s="17" t="s">
        <v>8</v>
      </c>
      <c r="D20" s="21">
        <v>0</v>
      </c>
      <c r="E20" s="21">
        <v>0</v>
      </c>
      <c r="F20" s="23">
        <v>0</v>
      </c>
      <c r="G20" s="92"/>
      <c r="H20" s="19" t="s">
        <v>44</v>
      </c>
      <c r="I20" s="60">
        <f>I17/I16*100</f>
        <v>100</v>
      </c>
      <c r="J20" s="95"/>
      <c r="K20" s="95"/>
    </row>
    <row r="21" spans="1:11">
      <c r="A21" s="72"/>
      <c r="B21" s="69" t="s">
        <v>28</v>
      </c>
      <c r="C21" s="17" t="s">
        <v>2</v>
      </c>
      <c r="D21" s="20">
        <f>D22+D23+D24</f>
        <v>13083.8</v>
      </c>
      <c r="E21" s="20">
        <f>E22+E23+E24</f>
        <v>12409.7</v>
      </c>
      <c r="F21" s="25">
        <f>E21/D21*100</f>
        <v>94.847827083874719</v>
      </c>
      <c r="G21" s="90" t="s">
        <v>12</v>
      </c>
      <c r="H21" s="19" t="s">
        <v>40</v>
      </c>
      <c r="I21" s="26">
        <f>I22+I23+I24</f>
        <v>4</v>
      </c>
      <c r="J21" s="93" t="s">
        <v>12</v>
      </c>
      <c r="K21" s="93" t="s">
        <v>12</v>
      </c>
    </row>
    <row r="22" spans="1:11" ht="12.75" customHeight="1">
      <c r="A22" s="73"/>
      <c r="B22" s="70"/>
      <c r="C22" s="17" t="s">
        <v>5</v>
      </c>
      <c r="D22" s="62">
        <v>13083.8</v>
      </c>
      <c r="E22" s="62">
        <v>12409.7</v>
      </c>
      <c r="F22" s="24">
        <f>E22/D22*100</f>
        <v>94.847827083874719</v>
      </c>
      <c r="G22" s="91"/>
      <c r="H22" s="19" t="s">
        <v>41</v>
      </c>
      <c r="I22" s="65">
        <v>4</v>
      </c>
      <c r="J22" s="94"/>
      <c r="K22" s="94"/>
    </row>
    <row r="23" spans="1:11" ht="12.75" customHeight="1">
      <c r="A23" s="73"/>
      <c r="B23" s="70"/>
      <c r="C23" s="17" t="s">
        <v>6</v>
      </c>
      <c r="D23" s="21">
        <v>0</v>
      </c>
      <c r="E23" s="21">
        <v>0</v>
      </c>
      <c r="F23" s="23">
        <v>0</v>
      </c>
      <c r="G23" s="91"/>
      <c r="H23" s="19" t="s">
        <v>42</v>
      </c>
      <c r="I23" s="66">
        <v>0</v>
      </c>
      <c r="J23" s="94"/>
      <c r="K23" s="94"/>
    </row>
    <row r="24" spans="1:11" ht="12.75" customHeight="1">
      <c r="A24" s="73"/>
      <c r="B24" s="70"/>
      <c r="C24" s="17" t="s">
        <v>7</v>
      </c>
      <c r="D24" s="21">
        <v>0</v>
      </c>
      <c r="E24" s="21">
        <v>0</v>
      </c>
      <c r="F24" s="23">
        <v>0</v>
      </c>
      <c r="G24" s="91"/>
      <c r="H24" s="19" t="s">
        <v>43</v>
      </c>
      <c r="I24" s="66">
        <v>0</v>
      </c>
      <c r="J24" s="94"/>
      <c r="K24" s="94"/>
    </row>
    <row r="25" spans="1:11">
      <c r="A25" s="74"/>
      <c r="B25" s="71"/>
      <c r="C25" s="17" t="s">
        <v>8</v>
      </c>
      <c r="D25" s="21">
        <v>0</v>
      </c>
      <c r="E25" s="21">
        <v>0</v>
      </c>
      <c r="F25" s="23">
        <v>0</v>
      </c>
      <c r="G25" s="92"/>
      <c r="H25" s="19" t="s">
        <v>44</v>
      </c>
      <c r="I25" s="60">
        <f>I22/I21*100</f>
        <v>100</v>
      </c>
      <c r="J25" s="95"/>
      <c r="K25" s="95"/>
    </row>
    <row r="26" spans="1:11">
      <c r="A26" s="72"/>
      <c r="B26" s="69" t="s">
        <v>36</v>
      </c>
      <c r="C26" s="17" t="s">
        <v>2</v>
      </c>
      <c r="D26" s="20">
        <f>D27+D28+D29</f>
        <v>558.20000000000005</v>
      </c>
      <c r="E26" s="20">
        <f>E27+E28+E29</f>
        <v>553.29999999999995</v>
      </c>
      <c r="F26" s="25">
        <f>E26/D26*100</f>
        <v>99.12217843066999</v>
      </c>
      <c r="G26" s="90" t="s">
        <v>12</v>
      </c>
      <c r="H26" s="19" t="s">
        <v>40</v>
      </c>
      <c r="I26" s="26">
        <f>I27+I28+I29</f>
        <v>4</v>
      </c>
      <c r="J26" s="93" t="s">
        <v>12</v>
      </c>
      <c r="K26" s="93" t="s">
        <v>12</v>
      </c>
    </row>
    <row r="27" spans="1:11">
      <c r="A27" s="73"/>
      <c r="B27" s="70"/>
      <c r="C27" s="17" t="s">
        <v>5</v>
      </c>
      <c r="D27" s="62">
        <v>558.20000000000005</v>
      </c>
      <c r="E27" s="63">
        <v>553.29999999999995</v>
      </c>
      <c r="F27" s="24">
        <f>E27/D27*100</f>
        <v>99.12217843066999</v>
      </c>
      <c r="G27" s="91"/>
      <c r="H27" s="19" t="s">
        <v>41</v>
      </c>
      <c r="I27" s="65">
        <v>4</v>
      </c>
      <c r="J27" s="94"/>
      <c r="K27" s="94"/>
    </row>
    <row r="28" spans="1:11" ht="12.75" customHeight="1">
      <c r="A28" s="73"/>
      <c r="B28" s="70"/>
      <c r="C28" s="17" t="s">
        <v>6</v>
      </c>
      <c r="D28" s="21">
        <v>0</v>
      </c>
      <c r="E28" s="21">
        <v>0</v>
      </c>
      <c r="F28" s="23">
        <v>0</v>
      </c>
      <c r="G28" s="91"/>
      <c r="H28" s="19" t="s">
        <v>42</v>
      </c>
      <c r="I28" s="66">
        <v>0</v>
      </c>
      <c r="J28" s="94"/>
      <c r="K28" s="94"/>
    </row>
    <row r="29" spans="1:11" ht="12.75" customHeight="1">
      <c r="A29" s="73"/>
      <c r="B29" s="70"/>
      <c r="C29" s="17" t="s">
        <v>7</v>
      </c>
      <c r="D29" s="21">
        <v>0</v>
      </c>
      <c r="E29" s="21">
        <v>0</v>
      </c>
      <c r="F29" s="23">
        <v>0</v>
      </c>
      <c r="G29" s="91"/>
      <c r="H29" s="19" t="s">
        <v>43</v>
      </c>
      <c r="I29" s="66">
        <v>0</v>
      </c>
      <c r="J29" s="94"/>
      <c r="K29" s="94"/>
    </row>
    <row r="30" spans="1:11">
      <c r="A30" s="74"/>
      <c r="B30" s="71"/>
      <c r="C30" s="17" t="s">
        <v>8</v>
      </c>
      <c r="D30" s="21">
        <v>0</v>
      </c>
      <c r="E30" s="21">
        <v>0</v>
      </c>
      <c r="F30" s="23">
        <v>0</v>
      </c>
      <c r="G30" s="92"/>
      <c r="H30" s="19" t="s">
        <v>44</v>
      </c>
      <c r="I30" s="60">
        <f>I27/I26*100</f>
        <v>100</v>
      </c>
      <c r="J30" s="95"/>
      <c r="K30" s="95"/>
    </row>
    <row r="31" spans="1:11">
      <c r="A31" s="72"/>
      <c r="B31" s="69" t="s">
        <v>37</v>
      </c>
      <c r="C31" s="17" t="s">
        <v>2</v>
      </c>
      <c r="D31" s="20">
        <f>D32+D33+D34</f>
        <v>724</v>
      </c>
      <c r="E31" s="20">
        <f>E32+E33+E34</f>
        <v>649.6</v>
      </c>
      <c r="F31" s="25">
        <f>E31/D31*100</f>
        <v>89.723756906077355</v>
      </c>
      <c r="G31" s="90" t="s">
        <v>12</v>
      </c>
      <c r="H31" s="19" t="s">
        <v>40</v>
      </c>
      <c r="I31" s="26">
        <f>I32+I33+I34</f>
        <v>4</v>
      </c>
      <c r="J31" s="93" t="s">
        <v>12</v>
      </c>
      <c r="K31" s="93" t="s">
        <v>124</v>
      </c>
    </row>
    <row r="32" spans="1:11">
      <c r="A32" s="73"/>
      <c r="B32" s="70"/>
      <c r="C32" s="17" t="s">
        <v>5</v>
      </c>
      <c r="D32" s="62">
        <v>724</v>
      </c>
      <c r="E32" s="64">
        <v>649.6</v>
      </c>
      <c r="F32" s="24">
        <f>E32/D32*100</f>
        <v>89.723756906077355</v>
      </c>
      <c r="G32" s="91"/>
      <c r="H32" s="19" t="s">
        <v>41</v>
      </c>
      <c r="I32" s="65">
        <v>4</v>
      </c>
      <c r="J32" s="94"/>
      <c r="K32" s="94"/>
    </row>
    <row r="33" spans="1:11" ht="12.75" customHeight="1">
      <c r="A33" s="73"/>
      <c r="B33" s="70"/>
      <c r="C33" s="17" t="s">
        <v>6</v>
      </c>
      <c r="D33" s="21">
        <v>0</v>
      </c>
      <c r="E33" s="21">
        <v>0</v>
      </c>
      <c r="F33" s="23">
        <v>0</v>
      </c>
      <c r="G33" s="91"/>
      <c r="H33" s="19" t="s">
        <v>42</v>
      </c>
      <c r="I33" s="66">
        <v>0</v>
      </c>
      <c r="J33" s="94"/>
      <c r="K33" s="94"/>
    </row>
    <row r="34" spans="1:11" ht="12.75" customHeight="1">
      <c r="A34" s="73"/>
      <c r="B34" s="70"/>
      <c r="C34" s="17" t="s">
        <v>7</v>
      </c>
      <c r="D34" s="21">
        <v>0</v>
      </c>
      <c r="E34" s="21">
        <v>0</v>
      </c>
      <c r="F34" s="23">
        <v>0</v>
      </c>
      <c r="G34" s="91"/>
      <c r="H34" s="19" t="s">
        <v>43</v>
      </c>
      <c r="I34" s="66">
        <v>0</v>
      </c>
      <c r="J34" s="94"/>
      <c r="K34" s="94"/>
    </row>
    <row r="35" spans="1:11">
      <c r="A35" s="74"/>
      <c r="B35" s="71"/>
      <c r="C35" s="17" t="s">
        <v>8</v>
      </c>
      <c r="D35" s="21">
        <v>0</v>
      </c>
      <c r="E35" s="21">
        <v>0</v>
      </c>
      <c r="F35" s="23">
        <v>0</v>
      </c>
      <c r="G35" s="92"/>
      <c r="H35" s="19" t="s">
        <v>44</v>
      </c>
      <c r="I35" s="60">
        <f>I32/I31*100</f>
        <v>100</v>
      </c>
      <c r="J35" s="95"/>
      <c r="K35" s="95"/>
    </row>
    <row r="36" spans="1:11">
      <c r="A36" s="72"/>
      <c r="B36" s="69" t="s">
        <v>38</v>
      </c>
      <c r="C36" s="17" t="s">
        <v>2</v>
      </c>
      <c r="D36" s="20">
        <f>D37+D38+D39</f>
        <v>681.6</v>
      </c>
      <c r="E36" s="20">
        <f>E37+E38+E39</f>
        <v>651.70000000000005</v>
      </c>
      <c r="F36" s="25">
        <f>E36/D36*100</f>
        <v>95.613262910798127</v>
      </c>
      <c r="G36" s="90" t="s">
        <v>12</v>
      </c>
      <c r="H36" s="19" t="s">
        <v>40</v>
      </c>
      <c r="I36" s="26">
        <f>I37+I38+I39</f>
        <v>4</v>
      </c>
      <c r="J36" s="93" t="s">
        <v>12</v>
      </c>
      <c r="K36" s="93" t="s">
        <v>12</v>
      </c>
    </row>
    <row r="37" spans="1:11">
      <c r="A37" s="73"/>
      <c r="B37" s="70"/>
      <c r="C37" s="17" t="s">
        <v>5</v>
      </c>
      <c r="D37" s="62">
        <v>681.6</v>
      </c>
      <c r="E37" s="64">
        <v>651.70000000000005</v>
      </c>
      <c r="F37" s="24">
        <f>E37/D37*100</f>
        <v>95.613262910798127</v>
      </c>
      <c r="G37" s="91"/>
      <c r="H37" s="19" t="s">
        <v>41</v>
      </c>
      <c r="I37" s="65">
        <v>4</v>
      </c>
      <c r="J37" s="94"/>
      <c r="K37" s="94"/>
    </row>
    <row r="38" spans="1:11" ht="12.75" customHeight="1">
      <c r="A38" s="73"/>
      <c r="B38" s="70"/>
      <c r="C38" s="17" t="s">
        <v>6</v>
      </c>
      <c r="D38" s="21">
        <v>0</v>
      </c>
      <c r="E38" s="21">
        <v>0</v>
      </c>
      <c r="F38" s="23">
        <v>0</v>
      </c>
      <c r="G38" s="91"/>
      <c r="H38" s="19" t="s">
        <v>42</v>
      </c>
      <c r="I38" s="66">
        <v>0</v>
      </c>
      <c r="J38" s="94"/>
      <c r="K38" s="94"/>
    </row>
    <row r="39" spans="1:11" ht="12.75" customHeight="1">
      <c r="A39" s="73"/>
      <c r="B39" s="70"/>
      <c r="C39" s="17" t="s">
        <v>7</v>
      </c>
      <c r="D39" s="21">
        <v>0</v>
      </c>
      <c r="E39" s="21">
        <v>0</v>
      </c>
      <c r="F39" s="23">
        <v>0</v>
      </c>
      <c r="G39" s="91"/>
      <c r="H39" s="19" t="s">
        <v>43</v>
      </c>
      <c r="I39" s="66">
        <v>0</v>
      </c>
      <c r="J39" s="94"/>
      <c r="K39" s="94"/>
    </row>
    <row r="40" spans="1:11">
      <c r="A40" s="74"/>
      <c r="B40" s="71"/>
      <c r="C40" s="17" t="s">
        <v>8</v>
      </c>
      <c r="D40" s="21">
        <v>0</v>
      </c>
      <c r="E40" s="21">
        <v>0</v>
      </c>
      <c r="F40" s="23">
        <v>0</v>
      </c>
      <c r="G40" s="92"/>
      <c r="H40" s="19" t="s">
        <v>44</v>
      </c>
      <c r="I40" s="60">
        <f>I37/I36*100</f>
        <v>100</v>
      </c>
      <c r="J40" s="95"/>
      <c r="K40" s="95"/>
    </row>
    <row r="41" spans="1:11">
      <c r="A41" s="72"/>
      <c r="B41" s="69" t="s">
        <v>29</v>
      </c>
      <c r="C41" s="17" t="s">
        <v>2</v>
      </c>
      <c r="D41" s="20">
        <f>D42+D43+D44</f>
        <v>1122</v>
      </c>
      <c r="E41" s="20">
        <f>E42+E43+E44</f>
        <v>1070.5</v>
      </c>
      <c r="F41" s="25">
        <f>E41/D41*100</f>
        <v>95.409982174688054</v>
      </c>
      <c r="G41" s="90" t="s">
        <v>12</v>
      </c>
      <c r="H41" s="19" t="s">
        <v>40</v>
      </c>
      <c r="I41" s="26">
        <f>I42+I43+I44</f>
        <v>4</v>
      </c>
      <c r="J41" s="93" t="s">
        <v>12</v>
      </c>
      <c r="K41" s="93" t="s">
        <v>12</v>
      </c>
    </row>
    <row r="42" spans="1:11">
      <c r="A42" s="73"/>
      <c r="B42" s="70"/>
      <c r="C42" s="17" t="s">
        <v>5</v>
      </c>
      <c r="D42" s="62">
        <v>1122</v>
      </c>
      <c r="E42" s="64">
        <v>1070.5</v>
      </c>
      <c r="F42" s="24">
        <f>E42/D42*100</f>
        <v>95.409982174688054</v>
      </c>
      <c r="G42" s="91"/>
      <c r="H42" s="19" t="s">
        <v>41</v>
      </c>
      <c r="I42" s="65">
        <v>4</v>
      </c>
      <c r="J42" s="94"/>
      <c r="K42" s="94"/>
    </row>
    <row r="43" spans="1:11" ht="12.75" customHeight="1">
      <c r="A43" s="73"/>
      <c r="B43" s="70"/>
      <c r="C43" s="17" t="s">
        <v>6</v>
      </c>
      <c r="D43" s="21">
        <v>0</v>
      </c>
      <c r="E43" s="21">
        <v>0</v>
      </c>
      <c r="F43" s="23">
        <v>0</v>
      </c>
      <c r="G43" s="91"/>
      <c r="H43" s="19" t="s">
        <v>42</v>
      </c>
      <c r="I43" s="66">
        <v>0</v>
      </c>
      <c r="J43" s="94"/>
      <c r="K43" s="94"/>
    </row>
    <row r="44" spans="1:11" ht="12.75" customHeight="1">
      <c r="A44" s="73"/>
      <c r="B44" s="70"/>
      <c r="C44" s="17" t="s">
        <v>7</v>
      </c>
      <c r="D44" s="21">
        <v>0</v>
      </c>
      <c r="E44" s="21">
        <v>0</v>
      </c>
      <c r="F44" s="23">
        <v>0</v>
      </c>
      <c r="G44" s="91"/>
      <c r="H44" s="19" t="s">
        <v>43</v>
      </c>
      <c r="I44" s="66">
        <v>0</v>
      </c>
      <c r="J44" s="94"/>
      <c r="K44" s="94"/>
    </row>
    <row r="45" spans="1:11">
      <c r="A45" s="74"/>
      <c r="B45" s="71"/>
      <c r="C45" s="17" t="s">
        <v>8</v>
      </c>
      <c r="D45" s="21">
        <v>0</v>
      </c>
      <c r="E45" s="21">
        <v>0</v>
      </c>
      <c r="F45" s="23">
        <v>0</v>
      </c>
      <c r="G45" s="92"/>
      <c r="H45" s="19" t="s">
        <v>44</v>
      </c>
      <c r="I45" s="60">
        <f>I42/I41*100</f>
        <v>100</v>
      </c>
      <c r="J45" s="95"/>
      <c r="K45" s="95"/>
    </row>
    <row r="46" spans="1:11">
      <c r="A46" s="72"/>
      <c r="B46" s="69" t="s">
        <v>30</v>
      </c>
      <c r="C46" s="17" t="s">
        <v>2</v>
      </c>
      <c r="D46" s="20">
        <f>D47+D48+D49</f>
        <v>272241.8</v>
      </c>
      <c r="E46" s="20">
        <f>E47+E48+E49</f>
        <v>274307.59999999998</v>
      </c>
      <c r="F46" s="25">
        <f>E46/D46*100</f>
        <v>100.75881073369335</v>
      </c>
      <c r="G46" s="90" t="s">
        <v>12</v>
      </c>
      <c r="H46" s="19" t="s">
        <v>40</v>
      </c>
      <c r="I46" s="26">
        <f>I47+I48+I49</f>
        <v>7</v>
      </c>
      <c r="J46" s="93" t="s">
        <v>12</v>
      </c>
      <c r="K46" s="93" t="s">
        <v>12</v>
      </c>
    </row>
    <row r="47" spans="1:11">
      <c r="A47" s="73"/>
      <c r="B47" s="70"/>
      <c r="C47" s="17" t="s">
        <v>5</v>
      </c>
      <c r="D47" s="62">
        <f>263236+9005.8</f>
        <v>272241.8</v>
      </c>
      <c r="E47" s="62">
        <v>274307.59999999998</v>
      </c>
      <c r="F47" s="24">
        <f>E47/D47*100</f>
        <v>100.75881073369335</v>
      </c>
      <c r="G47" s="91"/>
      <c r="H47" s="19" t="s">
        <v>41</v>
      </c>
      <c r="I47" s="65">
        <v>7</v>
      </c>
      <c r="J47" s="94"/>
      <c r="K47" s="94"/>
    </row>
    <row r="48" spans="1:11" ht="12.75" customHeight="1">
      <c r="A48" s="73"/>
      <c r="B48" s="70"/>
      <c r="C48" s="17" t="s">
        <v>6</v>
      </c>
      <c r="D48" s="21">
        <v>0</v>
      </c>
      <c r="E48" s="21">
        <v>0</v>
      </c>
      <c r="F48" s="23">
        <v>0</v>
      </c>
      <c r="G48" s="91"/>
      <c r="H48" s="19" t="s">
        <v>42</v>
      </c>
      <c r="I48" s="66">
        <v>0</v>
      </c>
      <c r="J48" s="94"/>
      <c r="K48" s="94"/>
    </row>
    <row r="49" spans="1:11" ht="12.75" customHeight="1">
      <c r="A49" s="73"/>
      <c r="B49" s="70"/>
      <c r="C49" s="17" t="s">
        <v>7</v>
      </c>
      <c r="D49" s="21">
        <v>0</v>
      </c>
      <c r="E49" s="21">
        <v>0</v>
      </c>
      <c r="F49" s="23">
        <v>0</v>
      </c>
      <c r="G49" s="91"/>
      <c r="H49" s="19" t="s">
        <v>43</v>
      </c>
      <c r="I49" s="66">
        <v>0</v>
      </c>
      <c r="J49" s="94"/>
      <c r="K49" s="94"/>
    </row>
    <row r="50" spans="1:11">
      <c r="A50" s="74"/>
      <c r="B50" s="71"/>
      <c r="C50" s="17" t="s">
        <v>8</v>
      </c>
      <c r="D50" s="21">
        <v>0</v>
      </c>
      <c r="E50" s="21">
        <v>0</v>
      </c>
      <c r="F50" s="23">
        <v>0</v>
      </c>
      <c r="G50" s="92"/>
      <c r="H50" s="19" t="s">
        <v>44</v>
      </c>
      <c r="I50" s="60">
        <f>I47/I46*100</f>
        <v>100</v>
      </c>
      <c r="J50" s="95"/>
      <c r="K50" s="95"/>
    </row>
    <row r="51" spans="1:11">
      <c r="A51" s="72"/>
      <c r="B51" s="69" t="s">
        <v>31</v>
      </c>
      <c r="C51" s="17" t="s">
        <v>2</v>
      </c>
      <c r="D51" s="20">
        <f>D52+D53+D54</f>
        <v>3883</v>
      </c>
      <c r="E51" s="20">
        <f>E52+E53+E54</f>
        <v>3799.3</v>
      </c>
      <c r="F51" s="25">
        <f>E51/D51*100</f>
        <v>97.844450167396346</v>
      </c>
      <c r="G51" s="90" t="s">
        <v>12</v>
      </c>
      <c r="H51" s="19" t="s">
        <v>40</v>
      </c>
      <c r="I51" s="26">
        <f>I52+I53+I54</f>
        <v>4</v>
      </c>
      <c r="J51" s="93" t="s">
        <v>12</v>
      </c>
      <c r="K51" s="93" t="s">
        <v>12</v>
      </c>
    </row>
    <row r="52" spans="1:11">
      <c r="A52" s="73"/>
      <c r="B52" s="70"/>
      <c r="C52" s="17" t="s">
        <v>5</v>
      </c>
      <c r="D52" s="62">
        <v>3883</v>
      </c>
      <c r="E52" s="62">
        <v>3799.3</v>
      </c>
      <c r="F52" s="24">
        <f>E52/D52*100</f>
        <v>97.844450167396346</v>
      </c>
      <c r="G52" s="91"/>
      <c r="H52" s="19" t="s">
        <v>41</v>
      </c>
      <c r="I52" s="65">
        <v>4</v>
      </c>
      <c r="J52" s="94"/>
      <c r="K52" s="94"/>
    </row>
    <row r="53" spans="1:11" ht="12.75" customHeight="1">
      <c r="A53" s="73"/>
      <c r="B53" s="70"/>
      <c r="C53" s="17" t="s">
        <v>6</v>
      </c>
      <c r="D53" s="21">
        <v>0</v>
      </c>
      <c r="E53" s="21">
        <v>0</v>
      </c>
      <c r="F53" s="23">
        <v>0</v>
      </c>
      <c r="G53" s="91"/>
      <c r="H53" s="19" t="s">
        <v>42</v>
      </c>
      <c r="I53" s="66">
        <v>0</v>
      </c>
      <c r="J53" s="94"/>
      <c r="K53" s="94"/>
    </row>
    <row r="54" spans="1:11" ht="12.75" customHeight="1">
      <c r="A54" s="73"/>
      <c r="B54" s="70"/>
      <c r="C54" s="17" t="s">
        <v>7</v>
      </c>
      <c r="D54" s="21">
        <v>0</v>
      </c>
      <c r="E54" s="21">
        <v>0</v>
      </c>
      <c r="F54" s="23">
        <v>0</v>
      </c>
      <c r="G54" s="91"/>
      <c r="H54" s="19" t="s">
        <v>43</v>
      </c>
      <c r="I54" s="66">
        <v>0</v>
      </c>
      <c r="J54" s="94"/>
      <c r="K54" s="94"/>
    </row>
    <row r="55" spans="1:11">
      <c r="A55" s="74"/>
      <c r="B55" s="71"/>
      <c r="C55" s="17" t="s">
        <v>8</v>
      </c>
      <c r="D55" s="21">
        <v>0</v>
      </c>
      <c r="E55" s="21">
        <v>0</v>
      </c>
      <c r="F55" s="23">
        <v>0</v>
      </c>
      <c r="G55" s="92"/>
      <c r="H55" s="19" t="s">
        <v>44</v>
      </c>
      <c r="I55" s="60">
        <f>I52/I51*100</f>
        <v>100</v>
      </c>
      <c r="J55" s="95"/>
      <c r="K55" s="95"/>
    </row>
    <row r="56" spans="1:11">
      <c r="A56" s="72"/>
      <c r="B56" s="69" t="s">
        <v>33</v>
      </c>
      <c r="C56" s="17" t="s">
        <v>2</v>
      </c>
      <c r="D56" s="20">
        <f>D57+D58+D59</f>
        <v>2508.3000000000002</v>
      </c>
      <c r="E56" s="20">
        <f>E57+E58+E59</f>
        <v>2502.9</v>
      </c>
      <c r="F56" s="25">
        <f>E56/D56*100</f>
        <v>99.784714747039828</v>
      </c>
      <c r="G56" s="90" t="s">
        <v>12</v>
      </c>
      <c r="H56" s="19" t="s">
        <v>40</v>
      </c>
      <c r="I56" s="26">
        <f>I57+I58+I59</f>
        <v>4</v>
      </c>
      <c r="J56" s="93" t="s">
        <v>12</v>
      </c>
      <c r="K56" s="93" t="s">
        <v>12</v>
      </c>
    </row>
    <row r="57" spans="1:11">
      <c r="A57" s="73"/>
      <c r="B57" s="70"/>
      <c r="C57" s="17" t="s">
        <v>5</v>
      </c>
      <c r="D57" s="62">
        <v>2508.3000000000002</v>
      </c>
      <c r="E57" s="62">
        <v>2502.9</v>
      </c>
      <c r="F57" s="24">
        <f>E57/D57*100</f>
        <v>99.784714747039828</v>
      </c>
      <c r="G57" s="91"/>
      <c r="H57" s="19" t="s">
        <v>41</v>
      </c>
      <c r="I57" s="65">
        <v>4</v>
      </c>
      <c r="J57" s="94"/>
      <c r="K57" s="94"/>
    </row>
    <row r="58" spans="1:11" ht="12.75" customHeight="1">
      <c r="A58" s="73"/>
      <c r="B58" s="70"/>
      <c r="C58" s="17" t="s">
        <v>6</v>
      </c>
      <c r="D58" s="21">
        <v>0</v>
      </c>
      <c r="E58" s="21">
        <v>0</v>
      </c>
      <c r="F58" s="23">
        <v>0</v>
      </c>
      <c r="G58" s="91"/>
      <c r="H58" s="19" t="s">
        <v>42</v>
      </c>
      <c r="I58" s="66">
        <v>0</v>
      </c>
      <c r="J58" s="94"/>
      <c r="K58" s="94"/>
    </row>
    <row r="59" spans="1:11" ht="12.75" customHeight="1">
      <c r="A59" s="73"/>
      <c r="B59" s="70"/>
      <c r="C59" s="17" t="s">
        <v>7</v>
      </c>
      <c r="D59" s="21">
        <v>0</v>
      </c>
      <c r="E59" s="21">
        <v>0</v>
      </c>
      <c r="F59" s="23">
        <v>0</v>
      </c>
      <c r="G59" s="91"/>
      <c r="H59" s="19" t="s">
        <v>43</v>
      </c>
      <c r="I59" s="66">
        <v>0</v>
      </c>
      <c r="J59" s="94"/>
      <c r="K59" s="94"/>
    </row>
    <row r="60" spans="1:11">
      <c r="A60" s="74"/>
      <c r="B60" s="71"/>
      <c r="C60" s="17" t="s">
        <v>8</v>
      </c>
      <c r="D60" s="21">
        <v>0</v>
      </c>
      <c r="E60" s="21">
        <v>0</v>
      </c>
      <c r="F60" s="23">
        <v>0</v>
      </c>
      <c r="G60" s="92"/>
      <c r="H60" s="19" t="s">
        <v>44</v>
      </c>
      <c r="I60" s="60">
        <f>I57/I56*100</f>
        <v>100</v>
      </c>
      <c r="J60" s="95"/>
      <c r="K60" s="95"/>
    </row>
    <row r="61" spans="1:11">
      <c r="A61" s="72"/>
      <c r="B61" s="69" t="s">
        <v>32</v>
      </c>
      <c r="C61" s="17" t="s">
        <v>2</v>
      </c>
      <c r="D61" s="20">
        <f>D62+D63+D64</f>
        <v>3786.9</v>
      </c>
      <c r="E61" s="20">
        <f>E62+E63+E64</f>
        <v>3891.7</v>
      </c>
      <c r="F61" s="25">
        <f>E61/D61*100</f>
        <v>102.76743510523119</v>
      </c>
      <c r="G61" s="90" t="s">
        <v>12</v>
      </c>
      <c r="H61" s="19" t="s">
        <v>40</v>
      </c>
      <c r="I61" s="26">
        <f>I62+I63+I64</f>
        <v>4</v>
      </c>
      <c r="J61" s="93" t="s">
        <v>12</v>
      </c>
      <c r="K61" s="93" t="s">
        <v>12</v>
      </c>
    </row>
    <row r="62" spans="1:11">
      <c r="A62" s="73"/>
      <c r="B62" s="70"/>
      <c r="C62" s="17" t="s">
        <v>5</v>
      </c>
      <c r="D62" s="62">
        <v>3786.9</v>
      </c>
      <c r="E62" s="62">
        <v>3891.7</v>
      </c>
      <c r="F62" s="24">
        <f>E62/D62*100</f>
        <v>102.76743510523119</v>
      </c>
      <c r="G62" s="91"/>
      <c r="H62" s="19" t="s">
        <v>41</v>
      </c>
      <c r="I62" s="65">
        <v>4</v>
      </c>
      <c r="J62" s="94"/>
      <c r="K62" s="94"/>
    </row>
    <row r="63" spans="1:11" ht="12.75" customHeight="1">
      <c r="A63" s="73"/>
      <c r="B63" s="70"/>
      <c r="C63" s="17" t="s">
        <v>6</v>
      </c>
      <c r="D63" s="21">
        <v>0</v>
      </c>
      <c r="E63" s="21">
        <v>0</v>
      </c>
      <c r="F63" s="23">
        <v>0</v>
      </c>
      <c r="G63" s="91"/>
      <c r="H63" s="19" t="s">
        <v>42</v>
      </c>
      <c r="I63" s="66">
        <v>0</v>
      </c>
      <c r="J63" s="94"/>
      <c r="K63" s="94"/>
    </row>
    <row r="64" spans="1:11" ht="12.75" customHeight="1">
      <c r="A64" s="73"/>
      <c r="B64" s="70"/>
      <c r="C64" s="17" t="s">
        <v>7</v>
      </c>
      <c r="D64" s="21">
        <v>0</v>
      </c>
      <c r="E64" s="21">
        <v>0</v>
      </c>
      <c r="F64" s="23">
        <v>0</v>
      </c>
      <c r="G64" s="91"/>
      <c r="H64" s="19" t="s">
        <v>43</v>
      </c>
      <c r="I64" s="66">
        <v>0</v>
      </c>
      <c r="J64" s="94"/>
      <c r="K64" s="94"/>
    </row>
    <row r="65" spans="1:11">
      <c r="A65" s="74"/>
      <c r="B65" s="71"/>
      <c r="C65" s="17" t="s">
        <v>8</v>
      </c>
      <c r="D65" s="21">
        <v>0</v>
      </c>
      <c r="E65" s="21">
        <v>0</v>
      </c>
      <c r="F65" s="23">
        <v>0</v>
      </c>
      <c r="G65" s="92"/>
      <c r="H65" s="19" t="s">
        <v>44</v>
      </c>
      <c r="I65" s="60">
        <f>I62/I61*100</f>
        <v>100</v>
      </c>
      <c r="J65" s="95"/>
      <c r="K65" s="95"/>
    </row>
    <row r="66" spans="1:11">
      <c r="A66" s="72"/>
      <c r="B66" s="69" t="s">
        <v>34</v>
      </c>
      <c r="C66" s="17" t="s">
        <v>2</v>
      </c>
      <c r="D66" s="20">
        <f>D67+D68+D69</f>
        <v>1600</v>
      </c>
      <c r="E66" s="20">
        <f>E67+E68+E69</f>
        <v>1599.3</v>
      </c>
      <c r="F66" s="25">
        <f>E66/D66*100</f>
        <v>99.956249999999997</v>
      </c>
      <c r="G66" s="90" t="s">
        <v>12</v>
      </c>
      <c r="H66" s="19" t="s">
        <v>40</v>
      </c>
      <c r="I66" s="26">
        <f>I67+I68+I69</f>
        <v>4</v>
      </c>
      <c r="J66" s="93" t="s">
        <v>12</v>
      </c>
      <c r="K66" s="93" t="s">
        <v>12</v>
      </c>
    </row>
    <row r="67" spans="1:11">
      <c r="A67" s="73"/>
      <c r="B67" s="70"/>
      <c r="C67" s="17" t="s">
        <v>5</v>
      </c>
      <c r="D67" s="62">
        <v>1600</v>
      </c>
      <c r="E67" s="62">
        <v>1599.3</v>
      </c>
      <c r="F67" s="24">
        <f>E67/D67*100</f>
        <v>99.956249999999997</v>
      </c>
      <c r="G67" s="91"/>
      <c r="H67" s="19" t="s">
        <v>41</v>
      </c>
      <c r="I67" s="65">
        <v>4</v>
      </c>
      <c r="J67" s="94"/>
      <c r="K67" s="94"/>
    </row>
    <row r="68" spans="1:11" ht="12.75" customHeight="1">
      <c r="A68" s="73"/>
      <c r="B68" s="70"/>
      <c r="C68" s="17" t="s">
        <v>6</v>
      </c>
      <c r="D68" s="21">
        <v>0</v>
      </c>
      <c r="E68" s="21">
        <v>0</v>
      </c>
      <c r="F68" s="23">
        <v>0</v>
      </c>
      <c r="G68" s="91"/>
      <c r="H68" s="19" t="s">
        <v>42</v>
      </c>
      <c r="I68" s="66">
        <v>0</v>
      </c>
      <c r="J68" s="94"/>
      <c r="K68" s="94"/>
    </row>
    <row r="69" spans="1:11" ht="12.75" customHeight="1">
      <c r="A69" s="73"/>
      <c r="B69" s="70"/>
      <c r="C69" s="17" t="s">
        <v>7</v>
      </c>
      <c r="D69" s="21">
        <v>0</v>
      </c>
      <c r="E69" s="21">
        <v>0</v>
      </c>
      <c r="F69" s="23">
        <v>0</v>
      </c>
      <c r="G69" s="91"/>
      <c r="H69" s="19" t="s">
        <v>43</v>
      </c>
      <c r="I69" s="66">
        <v>0</v>
      </c>
      <c r="J69" s="94"/>
      <c r="K69" s="94"/>
    </row>
    <row r="70" spans="1:11">
      <c r="A70" s="74"/>
      <c r="B70" s="71"/>
      <c r="C70" s="17" t="s">
        <v>8</v>
      </c>
      <c r="D70" s="21">
        <v>0</v>
      </c>
      <c r="E70" s="21">
        <v>0</v>
      </c>
      <c r="F70" s="23">
        <v>0</v>
      </c>
      <c r="G70" s="92"/>
      <c r="H70" s="19" t="s">
        <v>44</v>
      </c>
      <c r="I70" s="60">
        <f>I67/I66*100</f>
        <v>100</v>
      </c>
      <c r="J70" s="95"/>
      <c r="K70" s="95"/>
    </row>
    <row r="71" spans="1:11">
      <c r="A71" s="72"/>
      <c r="B71" s="69" t="s">
        <v>35</v>
      </c>
      <c r="C71" s="17" t="s">
        <v>2</v>
      </c>
      <c r="D71" s="20">
        <f>D72+D73+D74</f>
        <v>2525.5</v>
      </c>
      <c r="E71" s="20">
        <f>E72+E73+E74</f>
        <v>2525.5</v>
      </c>
      <c r="F71" s="25">
        <f>E71/D71*100</f>
        <v>100</v>
      </c>
      <c r="G71" s="90" t="s">
        <v>12</v>
      </c>
      <c r="H71" s="19" t="s">
        <v>40</v>
      </c>
      <c r="I71" s="26">
        <f>I72+I73+I74</f>
        <v>4</v>
      </c>
      <c r="J71" s="93" t="s">
        <v>12</v>
      </c>
      <c r="K71" s="93" t="s">
        <v>12</v>
      </c>
    </row>
    <row r="72" spans="1:11">
      <c r="A72" s="73"/>
      <c r="B72" s="70"/>
      <c r="C72" s="17" t="s">
        <v>5</v>
      </c>
      <c r="D72" s="62">
        <v>2525.5</v>
      </c>
      <c r="E72" s="62">
        <v>2525.5</v>
      </c>
      <c r="F72" s="24">
        <f>E72/D72*100</f>
        <v>100</v>
      </c>
      <c r="G72" s="91"/>
      <c r="H72" s="19" t="s">
        <v>41</v>
      </c>
      <c r="I72" s="65">
        <v>4</v>
      </c>
      <c r="J72" s="94"/>
      <c r="K72" s="94"/>
    </row>
    <row r="73" spans="1:11" ht="12.75" customHeight="1">
      <c r="A73" s="73"/>
      <c r="B73" s="70"/>
      <c r="C73" s="17" t="s">
        <v>6</v>
      </c>
      <c r="D73" s="21">
        <v>0</v>
      </c>
      <c r="E73" s="21">
        <v>0</v>
      </c>
      <c r="F73" s="23">
        <v>0</v>
      </c>
      <c r="G73" s="91"/>
      <c r="H73" s="19" t="s">
        <v>42</v>
      </c>
      <c r="I73" s="66">
        <v>0</v>
      </c>
      <c r="J73" s="94"/>
      <c r="K73" s="94"/>
    </row>
    <row r="74" spans="1:11" ht="12.75" customHeight="1">
      <c r="A74" s="73"/>
      <c r="B74" s="70"/>
      <c r="C74" s="17" t="s">
        <v>7</v>
      </c>
      <c r="D74" s="21">
        <v>0</v>
      </c>
      <c r="E74" s="21">
        <v>0</v>
      </c>
      <c r="F74" s="23">
        <v>0</v>
      </c>
      <c r="G74" s="91"/>
      <c r="H74" s="19" t="s">
        <v>43</v>
      </c>
      <c r="I74" s="66">
        <v>0</v>
      </c>
      <c r="J74" s="94"/>
      <c r="K74" s="94"/>
    </row>
    <row r="75" spans="1:11">
      <c r="A75" s="74"/>
      <c r="B75" s="71"/>
      <c r="C75" s="17" t="s">
        <v>8</v>
      </c>
      <c r="D75" s="21">
        <v>0</v>
      </c>
      <c r="E75" s="21">
        <v>0</v>
      </c>
      <c r="F75" s="23">
        <v>0</v>
      </c>
      <c r="G75" s="92"/>
      <c r="H75" s="19" t="s">
        <v>44</v>
      </c>
      <c r="I75" s="60">
        <f>I72/I71*100</f>
        <v>100</v>
      </c>
      <c r="J75" s="95"/>
      <c r="K75" s="95"/>
    </row>
    <row r="76" spans="1:11">
      <c r="A76" s="72">
        <v>1</v>
      </c>
      <c r="B76" s="69" t="s">
        <v>45</v>
      </c>
      <c r="C76" s="17" t="s">
        <v>2</v>
      </c>
      <c r="D76" s="20">
        <f t="shared" ref="D76:E80" si="0">D81</f>
        <v>46486.7</v>
      </c>
      <c r="E76" s="20">
        <f t="shared" si="0"/>
        <v>45468.3</v>
      </c>
      <c r="F76" s="25">
        <f>E76/D76*100</f>
        <v>97.809265876046283</v>
      </c>
      <c r="G76" s="100" t="s">
        <v>12</v>
      </c>
      <c r="H76" s="19" t="s">
        <v>40</v>
      </c>
      <c r="I76" s="26">
        <f>I81</f>
        <v>4</v>
      </c>
      <c r="J76" s="101" t="s">
        <v>39</v>
      </c>
      <c r="K76" s="100" t="s">
        <v>12</v>
      </c>
    </row>
    <row r="77" spans="1:11">
      <c r="A77" s="73"/>
      <c r="B77" s="70"/>
      <c r="C77" s="17" t="s">
        <v>5</v>
      </c>
      <c r="D77" s="20">
        <f t="shared" si="0"/>
        <v>46486.7</v>
      </c>
      <c r="E77" s="20">
        <f t="shared" si="0"/>
        <v>45468.3</v>
      </c>
      <c r="F77" s="25">
        <f>E77/D77*100</f>
        <v>97.809265876046283</v>
      </c>
      <c r="G77" s="73"/>
      <c r="H77" s="19" t="s">
        <v>41</v>
      </c>
      <c r="I77" s="26">
        <f t="shared" ref="I77:I79" si="1">I82</f>
        <v>4</v>
      </c>
      <c r="J77" s="102"/>
      <c r="K77" s="73"/>
    </row>
    <row r="78" spans="1:11">
      <c r="A78" s="73"/>
      <c r="B78" s="70"/>
      <c r="C78" s="17" t="s">
        <v>6</v>
      </c>
      <c r="D78" s="21">
        <f t="shared" si="0"/>
        <v>0</v>
      </c>
      <c r="E78" s="21">
        <f t="shared" si="0"/>
        <v>0</v>
      </c>
      <c r="F78" s="23">
        <v>0</v>
      </c>
      <c r="G78" s="73"/>
      <c r="H78" s="19" t="s">
        <v>42</v>
      </c>
      <c r="I78" s="26">
        <f t="shared" si="1"/>
        <v>0</v>
      </c>
      <c r="J78" s="102"/>
      <c r="K78" s="73"/>
    </row>
    <row r="79" spans="1:11">
      <c r="A79" s="73"/>
      <c r="B79" s="70"/>
      <c r="C79" s="17" t="s">
        <v>7</v>
      </c>
      <c r="D79" s="21">
        <f t="shared" si="0"/>
        <v>0</v>
      </c>
      <c r="E79" s="21">
        <f t="shared" si="0"/>
        <v>0</v>
      </c>
      <c r="F79" s="23">
        <v>0</v>
      </c>
      <c r="G79" s="73"/>
      <c r="H79" s="19" t="s">
        <v>43</v>
      </c>
      <c r="I79" s="26">
        <f t="shared" si="1"/>
        <v>0</v>
      </c>
      <c r="J79" s="102"/>
      <c r="K79" s="73"/>
    </row>
    <row r="80" spans="1:11">
      <c r="A80" s="74"/>
      <c r="B80" s="71"/>
      <c r="C80" s="17" t="s">
        <v>8</v>
      </c>
      <c r="D80" s="21">
        <f t="shared" si="0"/>
        <v>0</v>
      </c>
      <c r="E80" s="21">
        <f t="shared" si="0"/>
        <v>0</v>
      </c>
      <c r="F80" s="23">
        <v>0</v>
      </c>
      <c r="G80" s="74"/>
      <c r="H80" s="19" t="s">
        <v>44</v>
      </c>
      <c r="I80" s="60">
        <f>I76/I77*100</f>
        <v>100</v>
      </c>
      <c r="J80" s="103"/>
      <c r="K80" s="74"/>
    </row>
    <row r="81" spans="1:11">
      <c r="A81" s="99" t="s">
        <v>46</v>
      </c>
      <c r="B81" s="69" t="s">
        <v>64</v>
      </c>
      <c r="C81" s="17" t="s">
        <v>2</v>
      </c>
      <c r="D81" s="20">
        <f>D82+D83+D84+D85</f>
        <v>46486.7</v>
      </c>
      <c r="E81" s="20">
        <f>E82+E83+E84+E85</f>
        <v>45468.3</v>
      </c>
      <c r="F81" s="25">
        <f>E81/D81*100</f>
        <v>97.809265876046283</v>
      </c>
      <c r="G81" s="100" t="s">
        <v>12</v>
      </c>
      <c r="H81" s="19" t="s">
        <v>40</v>
      </c>
      <c r="I81" s="26">
        <f>COUNTA(I86:I105)</f>
        <v>4</v>
      </c>
      <c r="J81" s="101" t="s">
        <v>39</v>
      </c>
      <c r="K81" s="100" t="s">
        <v>12</v>
      </c>
    </row>
    <row r="82" spans="1:11">
      <c r="A82" s="73"/>
      <c r="B82" s="70"/>
      <c r="C82" s="17" t="s">
        <v>5</v>
      </c>
      <c r="D82" s="20">
        <f t="shared" ref="D82:E85" si="2">D87+D92+D97+D102</f>
        <v>46486.7</v>
      </c>
      <c r="E82" s="20">
        <f t="shared" si="2"/>
        <v>45468.3</v>
      </c>
      <c r="F82" s="25">
        <f>E82/D82*100</f>
        <v>97.809265876046283</v>
      </c>
      <c r="G82" s="73"/>
      <c r="H82" s="19" t="s">
        <v>41</v>
      </c>
      <c r="I82" s="26">
        <f>COUNTIF(I86:I105,"да")</f>
        <v>4</v>
      </c>
      <c r="J82" s="102"/>
      <c r="K82" s="73"/>
    </row>
    <row r="83" spans="1:11">
      <c r="A83" s="73"/>
      <c r="B83" s="70"/>
      <c r="C83" s="17" t="s">
        <v>6</v>
      </c>
      <c r="D83" s="18">
        <f t="shared" si="2"/>
        <v>0</v>
      </c>
      <c r="E83" s="18">
        <f t="shared" si="2"/>
        <v>0</v>
      </c>
      <c r="F83" s="23">
        <v>0</v>
      </c>
      <c r="G83" s="73"/>
      <c r="H83" s="19" t="s">
        <v>42</v>
      </c>
      <c r="I83" s="27">
        <f>COUNTIF(I86:I105,"частично")</f>
        <v>0</v>
      </c>
      <c r="J83" s="102"/>
      <c r="K83" s="73"/>
    </row>
    <row r="84" spans="1:11">
      <c r="A84" s="73"/>
      <c r="B84" s="70"/>
      <c r="C84" s="17" t="s">
        <v>7</v>
      </c>
      <c r="D84" s="18">
        <f t="shared" si="2"/>
        <v>0</v>
      </c>
      <c r="E84" s="18">
        <f t="shared" si="2"/>
        <v>0</v>
      </c>
      <c r="F84" s="23">
        <v>0</v>
      </c>
      <c r="G84" s="73"/>
      <c r="H84" s="19" t="s">
        <v>43</v>
      </c>
      <c r="I84" s="27">
        <f>COUNTIF(I86:I105,"нет")</f>
        <v>0</v>
      </c>
      <c r="J84" s="102"/>
      <c r="K84" s="73"/>
    </row>
    <row r="85" spans="1:11">
      <c r="A85" s="74"/>
      <c r="B85" s="71"/>
      <c r="C85" s="17" t="s">
        <v>8</v>
      </c>
      <c r="D85" s="18">
        <f t="shared" si="2"/>
        <v>0</v>
      </c>
      <c r="E85" s="18">
        <f t="shared" si="2"/>
        <v>0</v>
      </c>
      <c r="F85" s="23">
        <v>0</v>
      </c>
      <c r="G85" s="74"/>
      <c r="H85" s="19" t="s">
        <v>44</v>
      </c>
      <c r="I85" s="60">
        <f>I82/I81*100</f>
        <v>100</v>
      </c>
      <c r="J85" s="103"/>
      <c r="K85" s="74"/>
    </row>
    <row r="86" spans="1:11" ht="12.75" customHeight="1">
      <c r="A86" s="99" t="s">
        <v>47</v>
      </c>
      <c r="B86" s="69" t="s">
        <v>65</v>
      </c>
      <c r="C86" s="17" t="s">
        <v>2</v>
      </c>
      <c r="D86" s="21">
        <f>D87+D88+D89+D90</f>
        <v>3032</v>
      </c>
      <c r="E86" s="21">
        <f>E87+E88+E89+E90</f>
        <v>2582.9</v>
      </c>
      <c r="F86" s="25">
        <f>E86/D86*100</f>
        <v>85.187994722955153</v>
      </c>
      <c r="G86" s="100" t="s">
        <v>66</v>
      </c>
      <c r="H86" s="100" t="s">
        <v>123</v>
      </c>
      <c r="I86" s="96" t="s">
        <v>128</v>
      </c>
      <c r="J86" s="101" t="s">
        <v>39</v>
      </c>
      <c r="K86" s="104" t="s">
        <v>129</v>
      </c>
    </row>
    <row r="87" spans="1:11">
      <c r="A87" s="73"/>
      <c r="B87" s="70"/>
      <c r="C87" s="17" t="s">
        <v>5</v>
      </c>
      <c r="D87" s="21">
        <v>3032</v>
      </c>
      <c r="E87" s="61">
        <v>2582.9</v>
      </c>
      <c r="F87" s="24">
        <f>E87/D87*100</f>
        <v>85.187994722955153</v>
      </c>
      <c r="G87" s="73"/>
      <c r="H87" s="73"/>
      <c r="I87" s="97"/>
      <c r="J87" s="102"/>
      <c r="K87" s="105"/>
    </row>
    <row r="88" spans="1:11">
      <c r="A88" s="73"/>
      <c r="B88" s="70"/>
      <c r="C88" s="17" t="s">
        <v>6</v>
      </c>
      <c r="D88" s="21">
        <f>D93+D98+D103</f>
        <v>0</v>
      </c>
      <c r="E88" s="21">
        <f t="shared" ref="E88:E90" si="3">E93+E98+E103</f>
        <v>0</v>
      </c>
      <c r="F88" s="23">
        <v>0</v>
      </c>
      <c r="G88" s="73"/>
      <c r="H88" s="73"/>
      <c r="I88" s="97"/>
      <c r="J88" s="102"/>
      <c r="K88" s="105"/>
    </row>
    <row r="89" spans="1:11">
      <c r="A89" s="73"/>
      <c r="B89" s="70"/>
      <c r="C89" s="17" t="s">
        <v>7</v>
      </c>
      <c r="D89" s="21">
        <f>D94+D99+D104</f>
        <v>0</v>
      </c>
      <c r="E89" s="21">
        <f t="shared" si="3"/>
        <v>0</v>
      </c>
      <c r="F89" s="23">
        <v>0</v>
      </c>
      <c r="G89" s="73"/>
      <c r="H89" s="73"/>
      <c r="I89" s="97"/>
      <c r="J89" s="102"/>
      <c r="K89" s="105"/>
    </row>
    <row r="90" spans="1:11" ht="82.5" customHeight="1">
      <c r="A90" s="74"/>
      <c r="B90" s="71"/>
      <c r="C90" s="17" t="s">
        <v>8</v>
      </c>
      <c r="D90" s="21">
        <f>D95+D100+D105</f>
        <v>0</v>
      </c>
      <c r="E90" s="21">
        <f t="shared" si="3"/>
        <v>0</v>
      </c>
      <c r="F90" s="23">
        <v>0</v>
      </c>
      <c r="G90" s="74"/>
      <c r="H90" s="74"/>
      <c r="I90" s="98"/>
      <c r="J90" s="103"/>
      <c r="K90" s="106"/>
    </row>
    <row r="91" spans="1:11" ht="12.75" customHeight="1">
      <c r="A91" s="99" t="s">
        <v>48</v>
      </c>
      <c r="B91" s="69" t="s">
        <v>63</v>
      </c>
      <c r="C91" s="17" t="s">
        <v>2</v>
      </c>
      <c r="D91" s="21">
        <f>D92+D93+D94+D95</f>
        <v>7864.9</v>
      </c>
      <c r="E91" s="21">
        <f>E92+E93+E94+E95</f>
        <v>8000.3</v>
      </c>
      <c r="F91" s="25">
        <f>E91/D91*100</f>
        <v>101.72157306513752</v>
      </c>
      <c r="G91" s="100" t="s">
        <v>69</v>
      </c>
      <c r="H91" s="100" t="s">
        <v>130</v>
      </c>
      <c r="I91" s="96" t="s">
        <v>128</v>
      </c>
      <c r="J91" s="101" t="s">
        <v>39</v>
      </c>
      <c r="K91" s="104"/>
    </row>
    <row r="92" spans="1:11">
      <c r="A92" s="73"/>
      <c r="B92" s="70"/>
      <c r="C92" s="17" t="s">
        <v>5</v>
      </c>
      <c r="D92" s="21">
        <v>7864.9</v>
      </c>
      <c r="E92" s="61">
        <v>8000.3</v>
      </c>
      <c r="F92" s="24">
        <f>E92/D92*100</f>
        <v>101.72157306513752</v>
      </c>
      <c r="G92" s="73"/>
      <c r="H92" s="73"/>
      <c r="I92" s="97"/>
      <c r="J92" s="102"/>
      <c r="K92" s="105"/>
    </row>
    <row r="93" spans="1:11">
      <c r="A93" s="73"/>
      <c r="B93" s="70"/>
      <c r="C93" s="17" t="s">
        <v>6</v>
      </c>
      <c r="D93" s="21">
        <f>D98+D103+D108</f>
        <v>0</v>
      </c>
      <c r="E93" s="21">
        <f t="shared" ref="E93:E95" si="4">E98+E103+E108</f>
        <v>0</v>
      </c>
      <c r="F93" s="24">
        <v>0</v>
      </c>
      <c r="G93" s="73"/>
      <c r="H93" s="73"/>
      <c r="I93" s="97"/>
      <c r="J93" s="102"/>
      <c r="K93" s="105"/>
    </row>
    <row r="94" spans="1:11">
      <c r="A94" s="73"/>
      <c r="B94" s="70"/>
      <c r="C94" s="17" t="s">
        <v>7</v>
      </c>
      <c r="D94" s="21">
        <f>D99+D104+D109</f>
        <v>0</v>
      </c>
      <c r="E94" s="21">
        <f t="shared" si="4"/>
        <v>0</v>
      </c>
      <c r="F94" s="24">
        <v>0</v>
      </c>
      <c r="G94" s="73"/>
      <c r="H94" s="73"/>
      <c r="I94" s="97"/>
      <c r="J94" s="102"/>
      <c r="K94" s="105"/>
    </row>
    <row r="95" spans="1:11" ht="86.25" customHeight="1">
      <c r="A95" s="74"/>
      <c r="B95" s="71"/>
      <c r="C95" s="17" t="s">
        <v>8</v>
      </c>
      <c r="D95" s="21">
        <f>D100+D105+D110</f>
        <v>0</v>
      </c>
      <c r="E95" s="21">
        <f t="shared" si="4"/>
        <v>0</v>
      </c>
      <c r="F95" s="24">
        <v>0</v>
      </c>
      <c r="G95" s="74"/>
      <c r="H95" s="74"/>
      <c r="I95" s="98"/>
      <c r="J95" s="103"/>
      <c r="K95" s="106"/>
    </row>
    <row r="96" spans="1:11" ht="86.25" customHeight="1">
      <c r="A96" s="99" t="s">
        <v>49</v>
      </c>
      <c r="B96" s="69" t="s">
        <v>51</v>
      </c>
      <c r="C96" s="17" t="s">
        <v>2</v>
      </c>
      <c r="D96" s="21">
        <f>D97+D98+D99+D100</f>
        <v>6276.9</v>
      </c>
      <c r="E96" s="21">
        <f>E97+E98+E99+E100</f>
        <v>6168.9</v>
      </c>
      <c r="F96" s="25">
        <f>E96/D96*100</f>
        <v>98.27940543899058</v>
      </c>
      <c r="G96" s="100" t="s">
        <v>70</v>
      </c>
      <c r="H96" s="100" t="s">
        <v>67</v>
      </c>
      <c r="I96" s="96" t="s">
        <v>128</v>
      </c>
      <c r="J96" s="101" t="s">
        <v>39</v>
      </c>
      <c r="K96" s="100" t="s">
        <v>12</v>
      </c>
    </row>
    <row r="97" spans="1:11">
      <c r="A97" s="73"/>
      <c r="B97" s="70"/>
      <c r="C97" s="17" t="s">
        <v>5</v>
      </c>
      <c r="D97" s="21">
        <v>6276.9</v>
      </c>
      <c r="E97" s="61">
        <v>6168.9</v>
      </c>
      <c r="F97" s="24">
        <f>E97/D97*100</f>
        <v>98.27940543899058</v>
      </c>
      <c r="G97" s="73"/>
      <c r="H97" s="73"/>
      <c r="I97" s="97"/>
      <c r="J97" s="102"/>
      <c r="K97" s="73"/>
    </row>
    <row r="98" spans="1:11">
      <c r="A98" s="73"/>
      <c r="B98" s="70"/>
      <c r="C98" s="17" t="s">
        <v>6</v>
      </c>
      <c r="D98" s="21">
        <f>D103+D108+D113</f>
        <v>0</v>
      </c>
      <c r="E98" s="21">
        <f t="shared" ref="E98:E100" si="5">E103+E108+E113</f>
        <v>0</v>
      </c>
      <c r="F98" s="24">
        <v>0</v>
      </c>
      <c r="G98" s="73"/>
      <c r="H98" s="73"/>
      <c r="I98" s="97"/>
      <c r="J98" s="102"/>
      <c r="K98" s="73"/>
    </row>
    <row r="99" spans="1:11">
      <c r="A99" s="73"/>
      <c r="B99" s="70"/>
      <c r="C99" s="17" t="s">
        <v>7</v>
      </c>
      <c r="D99" s="21">
        <f>D104+D109+D114</f>
        <v>0</v>
      </c>
      <c r="E99" s="21">
        <f t="shared" si="5"/>
        <v>0</v>
      </c>
      <c r="F99" s="24">
        <v>0</v>
      </c>
      <c r="G99" s="73"/>
      <c r="H99" s="73"/>
      <c r="I99" s="97"/>
      <c r="J99" s="102"/>
      <c r="K99" s="73"/>
    </row>
    <row r="100" spans="1:11" ht="18.75" customHeight="1">
      <c r="A100" s="74"/>
      <c r="B100" s="71"/>
      <c r="C100" s="17" t="s">
        <v>8</v>
      </c>
      <c r="D100" s="21">
        <f>D105+D110+D115</f>
        <v>0</v>
      </c>
      <c r="E100" s="21">
        <f t="shared" si="5"/>
        <v>0</v>
      </c>
      <c r="F100" s="24">
        <v>0</v>
      </c>
      <c r="G100" s="74"/>
      <c r="H100" s="74"/>
      <c r="I100" s="98"/>
      <c r="J100" s="103"/>
      <c r="K100" s="74"/>
    </row>
    <row r="101" spans="1:11">
      <c r="A101" s="99" t="s">
        <v>50</v>
      </c>
      <c r="B101" s="69" t="s">
        <v>52</v>
      </c>
      <c r="C101" s="17" t="s">
        <v>2</v>
      </c>
      <c r="D101" s="21">
        <f>D102+D103+D104+D105</f>
        <v>29312.9</v>
      </c>
      <c r="E101" s="21">
        <f>E102+E103+E104+E105</f>
        <v>28716.2</v>
      </c>
      <c r="F101" s="25">
        <f>E101/D101*100</f>
        <v>97.964377458388626</v>
      </c>
      <c r="G101" s="100" t="s">
        <v>71</v>
      </c>
      <c r="H101" s="100" t="s">
        <v>68</v>
      </c>
      <c r="I101" s="96" t="s">
        <v>128</v>
      </c>
      <c r="J101" s="101" t="s">
        <v>39</v>
      </c>
      <c r="K101" s="104" t="s">
        <v>12</v>
      </c>
    </row>
    <row r="102" spans="1:11">
      <c r="A102" s="73"/>
      <c r="B102" s="70"/>
      <c r="C102" s="17" t="s">
        <v>5</v>
      </c>
      <c r="D102" s="21">
        <v>29312.9</v>
      </c>
      <c r="E102" s="62">
        <v>28716.2</v>
      </c>
      <c r="F102" s="24">
        <f>E102/D102*100</f>
        <v>97.964377458388626</v>
      </c>
      <c r="G102" s="73"/>
      <c r="H102" s="73"/>
      <c r="I102" s="97"/>
      <c r="J102" s="102"/>
      <c r="K102" s="105"/>
    </row>
    <row r="103" spans="1:11">
      <c r="A103" s="73"/>
      <c r="B103" s="70"/>
      <c r="C103" s="17" t="s">
        <v>6</v>
      </c>
      <c r="D103" s="21">
        <f>D108+D113+D118</f>
        <v>0</v>
      </c>
      <c r="E103" s="21">
        <f t="shared" ref="E103:E105" si="6">E108+E113+E118</f>
        <v>0</v>
      </c>
      <c r="F103" s="24">
        <v>0</v>
      </c>
      <c r="G103" s="73"/>
      <c r="H103" s="73"/>
      <c r="I103" s="97"/>
      <c r="J103" s="102"/>
      <c r="K103" s="105"/>
    </row>
    <row r="104" spans="1:11">
      <c r="A104" s="73"/>
      <c r="B104" s="70"/>
      <c r="C104" s="17" t="s">
        <v>7</v>
      </c>
      <c r="D104" s="21">
        <f>D109+D114+D119</f>
        <v>0</v>
      </c>
      <c r="E104" s="21">
        <f t="shared" si="6"/>
        <v>0</v>
      </c>
      <c r="F104" s="24">
        <v>0</v>
      </c>
      <c r="G104" s="73"/>
      <c r="H104" s="73"/>
      <c r="I104" s="97"/>
      <c r="J104" s="102"/>
      <c r="K104" s="105"/>
    </row>
    <row r="105" spans="1:11" ht="100.5" customHeight="1">
      <c r="A105" s="74"/>
      <c r="B105" s="71"/>
      <c r="C105" s="17" t="s">
        <v>8</v>
      </c>
      <c r="D105" s="21">
        <f>D110+D115+D120</f>
        <v>0</v>
      </c>
      <c r="E105" s="21">
        <f t="shared" si="6"/>
        <v>0</v>
      </c>
      <c r="F105" s="24">
        <v>0</v>
      </c>
      <c r="G105" s="74"/>
      <c r="H105" s="74"/>
      <c r="I105" s="98"/>
      <c r="J105" s="103"/>
      <c r="K105" s="106"/>
    </row>
    <row r="106" spans="1:11">
      <c r="A106" s="72">
        <v>2</v>
      </c>
      <c r="B106" s="69" t="s">
        <v>53</v>
      </c>
      <c r="C106" s="17" t="s">
        <v>2</v>
      </c>
      <c r="D106" s="20">
        <f>D107+D108+D109+D110</f>
        <v>263236</v>
      </c>
      <c r="E106" s="20">
        <f>E107+E108+E109+E110</f>
        <v>265397.3</v>
      </c>
      <c r="F106" s="25">
        <f>E106/D106*100</f>
        <v>100.82105031226732</v>
      </c>
      <c r="G106" s="100" t="s">
        <v>12</v>
      </c>
      <c r="H106" s="28" t="s">
        <v>40</v>
      </c>
      <c r="I106" s="26">
        <f>I111</f>
        <v>3</v>
      </c>
      <c r="J106" s="100" t="s">
        <v>30</v>
      </c>
      <c r="K106" s="100" t="s">
        <v>12</v>
      </c>
    </row>
    <row r="107" spans="1:11">
      <c r="A107" s="73"/>
      <c r="B107" s="70"/>
      <c r="C107" s="17" t="s">
        <v>5</v>
      </c>
      <c r="D107" s="20">
        <f t="shared" ref="D107:E110" si="7">D112</f>
        <v>263236</v>
      </c>
      <c r="E107" s="20">
        <f t="shared" si="7"/>
        <v>265397.3</v>
      </c>
      <c r="F107" s="25">
        <f>E107/D107*100</f>
        <v>100.82105031226732</v>
      </c>
      <c r="G107" s="73"/>
      <c r="H107" s="28" t="s">
        <v>41</v>
      </c>
      <c r="I107" s="26">
        <f t="shared" ref="I107:I109" si="8">I112</f>
        <v>3</v>
      </c>
      <c r="J107" s="73"/>
      <c r="K107" s="73"/>
    </row>
    <row r="108" spans="1:11">
      <c r="A108" s="73"/>
      <c r="B108" s="70"/>
      <c r="C108" s="17" t="s">
        <v>6</v>
      </c>
      <c r="D108" s="21">
        <f t="shared" si="7"/>
        <v>0</v>
      </c>
      <c r="E108" s="21">
        <f t="shared" si="7"/>
        <v>0</v>
      </c>
      <c r="F108" s="24">
        <v>0</v>
      </c>
      <c r="G108" s="73"/>
      <c r="H108" s="28" t="s">
        <v>42</v>
      </c>
      <c r="I108" s="26">
        <f t="shared" si="8"/>
        <v>0</v>
      </c>
      <c r="J108" s="73"/>
      <c r="K108" s="73"/>
    </row>
    <row r="109" spans="1:11">
      <c r="A109" s="73"/>
      <c r="B109" s="70"/>
      <c r="C109" s="17" t="s">
        <v>7</v>
      </c>
      <c r="D109" s="21">
        <f t="shared" si="7"/>
        <v>0</v>
      </c>
      <c r="E109" s="21">
        <f t="shared" si="7"/>
        <v>0</v>
      </c>
      <c r="F109" s="24">
        <v>0</v>
      </c>
      <c r="G109" s="73"/>
      <c r="H109" s="28" t="s">
        <v>43</v>
      </c>
      <c r="I109" s="26">
        <f t="shared" si="8"/>
        <v>0</v>
      </c>
      <c r="J109" s="73"/>
      <c r="K109" s="73"/>
    </row>
    <row r="110" spans="1:11">
      <c r="A110" s="74"/>
      <c r="B110" s="71"/>
      <c r="C110" s="17" t="s">
        <v>8</v>
      </c>
      <c r="D110" s="21">
        <f t="shared" si="7"/>
        <v>0</v>
      </c>
      <c r="E110" s="21">
        <f t="shared" si="7"/>
        <v>0</v>
      </c>
      <c r="F110" s="24">
        <v>0</v>
      </c>
      <c r="G110" s="74"/>
      <c r="H110" s="28" t="s">
        <v>44</v>
      </c>
      <c r="I110" s="59">
        <f>I106/I107*100</f>
        <v>100</v>
      </c>
      <c r="J110" s="74"/>
      <c r="K110" s="74"/>
    </row>
    <row r="111" spans="1:11">
      <c r="A111" s="100" t="s">
        <v>55</v>
      </c>
      <c r="B111" s="69" t="s">
        <v>54</v>
      </c>
      <c r="C111" s="17" t="s">
        <v>2</v>
      </c>
      <c r="D111" s="20">
        <f>D112+D113+D114+D115</f>
        <v>263236</v>
      </c>
      <c r="E111" s="20">
        <f>E112+E113+E114+E115</f>
        <v>265397.3</v>
      </c>
      <c r="F111" s="25">
        <f>E111/D111*100</f>
        <v>100.82105031226732</v>
      </c>
      <c r="G111" s="100" t="s">
        <v>12</v>
      </c>
      <c r="H111" s="28" t="s">
        <v>40</v>
      </c>
      <c r="I111" s="26">
        <f>COUNTA(I116:I130)</f>
        <v>3</v>
      </c>
      <c r="J111" s="100" t="s">
        <v>30</v>
      </c>
      <c r="K111" s="100" t="s">
        <v>12</v>
      </c>
    </row>
    <row r="112" spans="1:11">
      <c r="A112" s="73"/>
      <c r="B112" s="70"/>
      <c r="C112" s="17" t="s">
        <v>5</v>
      </c>
      <c r="D112" s="21">
        <f>D117+D122+D127</f>
        <v>263236</v>
      </c>
      <c r="E112" s="21">
        <f>E117+E122+E127</f>
        <v>265397.3</v>
      </c>
      <c r="F112" s="24">
        <f>E112/D112*100</f>
        <v>100.82105031226732</v>
      </c>
      <c r="G112" s="73"/>
      <c r="H112" s="28" t="s">
        <v>41</v>
      </c>
      <c r="I112" s="26">
        <f>COUNTIF(I116:I130,"да")</f>
        <v>3</v>
      </c>
      <c r="J112" s="73"/>
      <c r="K112" s="73"/>
    </row>
    <row r="113" spans="1:11">
      <c r="A113" s="73"/>
      <c r="B113" s="70"/>
      <c r="C113" s="17" t="s">
        <v>6</v>
      </c>
      <c r="D113" s="21">
        <f>D118+D123+D128</f>
        <v>0</v>
      </c>
      <c r="E113" s="21">
        <f t="shared" ref="E113:E115" si="9">E118+E123+E128</f>
        <v>0</v>
      </c>
      <c r="F113" s="24">
        <v>0</v>
      </c>
      <c r="G113" s="73"/>
      <c r="H113" s="28" t="s">
        <v>42</v>
      </c>
      <c r="I113" s="29">
        <f>COUNTIF(I116:I130,"частично")</f>
        <v>0</v>
      </c>
      <c r="J113" s="73"/>
      <c r="K113" s="73"/>
    </row>
    <row r="114" spans="1:11">
      <c r="A114" s="73"/>
      <c r="B114" s="70"/>
      <c r="C114" s="17" t="s">
        <v>7</v>
      </c>
      <c r="D114" s="21">
        <f>D119+D124+D129</f>
        <v>0</v>
      </c>
      <c r="E114" s="21">
        <f t="shared" si="9"/>
        <v>0</v>
      </c>
      <c r="F114" s="24">
        <v>0</v>
      </c>
      <c r="G114" s="73"/>
      <c r="H114" s="28" t="s">
        <v>43</v>
      </c>
      <c r="I114" s="29">
        <f>COUNTIF(I116:I130,"нет")</f>
        <v>0</v>
      </c>
      <c r="J114" s="73"/>
      <c r="K114" s="73"/>
    </row>
    <row r="115" spans="1:11">
      <c r="A115" s="74"/>
      <c r="B115" s="71"/>
      <c r="C115" s="17" t="s">
        <v>8</v>
      </c>
      <c r="D115" s="21">
        <f>D120+D125+D130</f>
        <v>0</v>
      </c>
      <c r="E115" s="21">
        <f t="shared" si="9"/>
        <v>0</v>
      </c>
      <c r="F115" s="24">
        <v>0</v>
      </c>
      <c r="G115" s="74"/>
      <c r="H115" s="28" t="s">
        <v>44</v>
      </c>
      <c r="I115" s="59">
        <f>I111/I112*100</f>
        <v>100</v>
      </c>
      <c r="J115" s="74"/>
      <c r="K115" s="74"/>
    </row>
    <row r="116" spans="1:11" ht="12.75" customHeight="1">
      <c r="A116" s="100" t="s">
        <v>56</v>
      </c>
      <c r="B116" s="69" t="s">
        <v>57</v>
      </c>
      <c r="C116" s="17" t="s">
        <v>2</v>
      </c>
      <c r="D116" s="18">
        <f>D117+D118+D119+D120</f>
        <v>91187.7</v>
      </c>
      <c r="E116" s="18">
        <f>E117+E118+E119+E120</f>
        <v>93387.4</v>
      </c>
      <c r="F116" s="24">
        <f>E116/D116*100</f>
        <v>102.41227709438883</v>
      </c>
      <c r="G116" s="100" t="s">
        <v>60</v>
      </c>
      <c r="H116" s="100" t="s">
        <v>12</v>
      </c>
      <c r="I116" s="107" t="s">
        <v>128</v>
      </c>
      <c r="J116" s="100" t="s">
        <v>30</v>
      </c>
      <c r="K116" s="100" t="s">
        <v>12</v>
      </c>
    </row>
    <row r="117" spans="1:11">
      <c r="A117" s="73"/>
      <c r="B117" s="70"/>
      <c r="C117" s="17" t="s">
        <v>5</v>
      </c>
      <c r="D117" s="62">
        <v>91187.7</v>
      </c>
      <c r="E117" s="62">
        <v>93387.4</v>
      </c>
      <c r="F117" s="24">
        <f>E117/D117*100</f>
        <v>102.41227709438883</v>
      </c>
      <c r="G117" s="73"/>
      <c r="H117" s="73"/>
      <c r="I117" s="108"/>
      <c r="J117" s="73"/>
      <c r="K117" s="73"/>
    </row>
    <row r="118" spans="1:11">
      <c r="A118" s="73"/>
      <c r="B118" s="70"/>
      <c r="C118" s="17" t="s">
        <v>6</v>
      </c>
      <c r="D118" s="21">
        <v>0</v>
      </c>
      <c r="E118" s="21">
        <v>0</v>
      </c>
      <c r="F118" s="24">
        <v>0</v>
      </c>
      <c r="G118" s="73"/>
      <c r="H118" s="73"/>
      <c r="I118" s="108"/>
      <c r="J118" s="73"/>
      <c r="K118" s="73"/>
    </row>
    <row r="119" spans="1:11">
      <c r="A119" s="73"/>
      <c r="B119" s="70"/>
      <c r="C119" s="17" t="s">
        <v>7</v>
      </c>
      <c r="D119" s="21">
        <v>0</v>
      </c>
      <c r="E119" s="21">
        <v>0</v>
      </c>
      <c r="F119" s="24">
        <v>0</v>
      </c>
      <c r="G119" s="73"/>
      <c r="H119" s="73"/>
      <c r="I119" s="108"/>
      <c r="J119" s="73"/>
      <c r="K119" s="73"/>
    </row>
    <row r="120" spans="1:11" ht="30" customHeight="1">
      <c r="A120" s="74"/>
      <c r="B120" s="71"/>
      <c r="C120" s="17" t="s">
        <v>8</v>
      </c>
      <c r="D120" s="21">
        <v>0</v>
      </c>
      <c r="E120" s="21">
        <v>0</v>
      </c>
      <c r="F120" s="24">
        <v>0</v>
      </c>
      <c r="G120" s="74"/>
      <c r="H120" s="74"/>
      <c r="I120" s="109"/>
      <c r="J120" s="74"/>
      <c r="K120" s="74"/>
    </row>
    <row r="121" spans="1:11" ht="12.75" customHeight="1">
      <c r="A121" s="100" t="s">
        <v>58</v>
      </c>
      <c r="B121" s="69" t="s">
        <v>10</v>
      </c>
      <c r="C121" s="17" t="s">
        <v>2</v>
      </c>
      <c r="D121" s="18">
        <f>D122+D123+D124+D125</f>
        <v>1134</v>
      </c>
      <c r="E121" s="18">
        <f>E122+E123+E124+E125</f>
        <v>1095.5999999999999</v>
      </c>
      <c r="F121" s="24">
        <f>E121/D121*100</f>
        <v>96.613756613756607</v>
      </c>
      <c r="G121" s="100" t="s">
        <v>61</v>
      </c>
      <c r="H121" s="100" t="s">
        <v>12</v>
      </c>
      <c r="I121" s="107" t="s">
        <v>128</v>
      </c>
      <c r="J121" s="100" t="s">
        <v>30</v>
      </c>
      <c r="K121" s="104" t="s">
        <v>12</v>
      </c>
    </row>
    <row r="122" spans="1:11">
      <c r="A122" s="73"/>
      <c r="B122" s="70"/>
      <c r="C122" s="17" t="s">
        <v>5</v>
      </c>
      <c r="D122" s="62">
        <v>1134</v>
      </c>
      <c r="E122" s="62">
        <v>1095.5999999999999</v>
      </c>
      <c r="F122" s="24">
        <f>E122/D122*100</f>
        <v>96.613756613756607</v>
      </c>
      <c r="G122" s="73"/>
      <c r="H122" s="73"/>
      <c r="I122" s="108"/>
      <c r="J122" s="73"/>
      <c r="K122" s="105"/>
    </row>
    <row r="123" spans="1:11">
      <c r="A123" s="73"/>
      <c r="B123" s="70"/>
      <c r="C123" s="17" t="s">
        <v>6</v>
      </c>
      <c r="D123" s="21">
        <v>0</v>
      </c>
      <c r="E123" s="21">
        <v>0</v>
      </c>
      <c r="F123" s="23">
        <v>0</v>
      </c>
      <c r="G123" s="73"/>
      <c r="H123" s="73"/>
      <c r="I123" s="108"/>
      <c r="J123" s="73"/>
      <c r="K123" s="105"/>
    </row>
    <row r="124" spans="1:11">
      <c r="A124" s="73"/>
      <c r="B124" s="70"/>
      <c r="C124" s="17" t="s">
        <v>7</v>
      </c>
      <c r="D124" s="21">
        <v>0</v>
      </c>
      <c r="E124" s="21">
        <v>0</v>
      </c>
      <c r="F124" s="23">
        <v>0</v>
      </c>
      <c r="G124" s="73"/>
      <c r="H124" s="73"/>
      <c r="I124" s="108"/>
      <c r="J124" s="73"/>
      <c r="K124" s="105"/>
    </row>
    <row r="125" spans="1:11" ht="16.5" customHeight="1">
      <c r="A125" s="74"/>
      <c r="B125" s="71"/>
      <c r="C125" s="17" t="s">
        <v>8</v>
      </c>
      <c r="D125" s="21">
        <v>0</v>
      </c>
      <c r="E125" s="21">
        <v>0</v>
      </c>
      <c r="F125" s="23">
        <v>0</v>
      </c>
      <c r="G125" s="74"/>
      <c r="H125" s="74"/>
      <c r="I125" s="109"/>
      <c r="J125" s="74"/>
      <c r="K125" s="106"/>
    </row>
    <row r="126" spans="1:11" ht="12.75" customHeight="1">
      <c r="A126" s="100" t="s">
        <v>59</v>
      </c>
      <c r="B126" s="69" t="s">
        <v>11</v>
      </c>
      <c r="C126" s="17" t="s">
        <v>2</v>
      </c>
      <c r="D126" s="18">
        <f>D127+D128+D129+D130</f>
        <v>170914.3</v>
      </c>
      <c r="E126" s="18">
        <f>E127+E128+E129+E130</f>
        <v>170914.3</v>
      </c>
      <c r="F126" s="24">
        <f>E126/D126*100</f>
        <v>100</v>
      </c>
      <c r="G126" s="100" t="s">
        <v>62</v>
      </c>
      <c r="H126" s="100" t="s">
        <v>12</v>
      </c>
      <c r="I126" s="107" t="s">
        <v>128</v>
      </c>
      <c r="J126" s="100" t="s">
        <v>30</v>
      </c>
      <c r="K126" s="104" t="s">
        <v>12</v>
      </c>
    </row>
    <row r="127" spans="1:11">
      <c r="A127" s="73"/>
      <c r="B127" s="70"/>
      <c r="C127" s="17" t="s">
        <v>5</v>
      </c>
      <c r="D127" s="61">
        <v>170914.3</v>
      </c>
      <c r="E127" s="61">
        <v>170914.3</v>
      </c>
      <c r="F127" s="24">
        <f>E127/D127*100</f>
        <v>100</v>
      </c>
      <c r="G127" s="73"/>
      <c r="H127" s="73"/>
      <c r="I127" s="108"/>
      <c r="J127" s="73"/>
      <c r="K127" s="105"/>
    </row>
    <row r="128" spans="1:11">
      <c r="A128" s="73"/>
      <c r="B128" s="70"/>
      <c r="C128" s="17" t="s">
        <v>6</v>
      </c>
      <c r="D128" s="21">
        <v>0</v>
      </c>
      <c r="E128" s="21">
        <v>0</v>
      </c>
      <c r="F128" s="23">
        <v>0</v>
      </c>
      <c r="G128" s="73"/>
      <c r="H128" s="73"/>
      <c r="I128" s="108"/>
      <c r="J128" s="73"/>
      <c r="K128" s="105"/>
    </row>
    <row r="129" spans="1:11">
      <c r="A129" s="73"/>
      <c r="B129" s="70"/>
      <c r="C129" s="17" t="s">
        <v>7</v>
      </c>
      <c r="D129" s="21">
        <v>0</v>
      </c>
      <c r="E129" s="21">
        <v>0</v>
      </c>
      <c r="F129" s="23">
        <v>0</v>
      </c>
      <c r="G129" s="73"/>
      <c r="H129" s="73"/>
      <c r="I129" s="108"/>
      <c r="J129" s="73"/>
      <c r="K129" s="105"/>
    </row>
    <row r="130" spans="1:11">
      <c r="A130" s="74"/>
      <c r="B130" s="71"/>
      <c r="C130" s="17" t="s">
        <v>8</v>
      </c>
      <c r="D130" s="21">
        <v>0</v>
      </c>
      <c r="E130" s="21">
        <v>0</v>
      </c>
      <c r="F130" s="23">
        <v>0</v>
      </c>
      <c r="G130" s="74"/>
      <c r="H130" s="74"/>
      <c r="I130" s="109"/>
      <c r="J130" s="74"/>
      <c r="K130" s="106"/>
    </row>
    <row r="131" spans="1:11" ht="18" customHeight="1">
      <c r="A131" s="112"/>
      <c r="B131" s="113"/>
      <c r="C131" s="113"/>
      <c r="D131" s="113"/>
      <c r="E131" s="113"/>
      <c r="F131" s="113"/>
      <c r="G131" s="113"/>
      <c r="H131" s="113"/>
    </row>
    <row r="132" spans="1:11" ht="15.75">
      <c r="A132" s="110" t="s">
        <v>125</v>
      </c>
      <c r="B132" s="110"/>
      <c r="C132" s="110"/>
      <c r="D132" s="110"/>
      <c r="E132" s="110"/>
      <c r="F132" s="56"/>
      <c r="G132" s="57"/>
    </row>
    <row r="133" spans="1:11">
      <c r="A133" s="111" t="s">
        <v>126</v>
      </c>
      <c r="B133" s="111"/>
      <c r="C133" s="111"/>
      <c r="D133" s="111"/>
      <c r="E133" s="111"/>
      <c r="F133" s="111"/>
      <c r="G133" s="111"/>
    </row>
    <row r="134" spans="1:11">
      <c r="C134" s="58"/>
      <c r="D134" s="3"/>
      <c r="E134" s="3"/>
    </row>
    <row r="135" spans="1:11">
      <c r="C135" s="58"/>
      <c r="D135" s="3"/>
      <c r="E135" s="3"/>
    </row>
    <row r="136" spans="1:11" ht="15.75">
      <c r="A136" s="110" t="s">
        <v>127</v>
      </c>
      <c r="B136" s="110"/>
      <c r="C136" s="110"/>
      <c r="D136" s="110"/>
      <c r="E136" s="110"/>
      <c r="F136" s="56"/>
      <c r="G136" s="57"/>
    </row>
    <row r="137" spans="1:11">
      <c r="A137" s="111" t="s">
        <v>126</v>
      </c>
      <c r="B137" s="111"/>
      <c r="C137" s="111"/>
      <c r="D137" s="111"/>
      <c r="E137" s="111"/>
      <c r="F137" s="111"/>
      <c r="G137" s="111"/>
    </row>
  </sheetData>
  <mergeCells count="152">
    <mergeCell ref="A136:E136"/>
    <mergeCell ref="A137:G137"/>
    <mergeCell ref="A131:H131"/>
    <mergeCell ref="A133:G133"/>
    <mergeCell ref="G11:G15"/>
    <mergeCell ref="G16:G20"/>
    <mergeCell ref="G21:G25"/>
    <mergeCell ref="G26:G30"/>
    <mergeCell ref="G31:G35"/>
    <mergeCell ref="G36:G40"/>
    <mergeCell ref="G41:G45"/>
    <mergeCell ref="G46:G50"/>
    <mergeCell ref="G51:G55"/>
    <mergeCell ref="G56:G60"/>
    <mergeCell ref="G61:G65"/>
    <mergeCell ref="G66:G70"/>
    <mergeCell ref="G71:G75"/>
    <mergeCell ref="A121:A125"/>
    <mergeCell ref="B126:B130"/>
    <mergeCell ref="A126:A130"/>
    <mergeCell ref="G111:G115"/>
    <mergeCell ref="A132:E132"/>
    <mergeCell ref="G126:G130"/>
    <mergeCell ref="B111:B115"/>
    <mergeCell ref="K106:K110"/>
    <mergeCell ref="I121:I125"/>
    <mergeCell ref="I126:I130"/>
    <mergeCell ref="K116:K120"/>
    <mergeCell ref="K121:K125"/>
    <mergeCell ref="K126:K130"/>
    <mergeCell ref="K111:K115"/>
    <mergeCell ref="J111:J115"/>
    <mergeCell ref="J116:J120"/>
    <mergeCell ref="J106:J110"/>
    <mergeCell ref="J121:J125"/>
    <mergeCell ref="J126:J130"/>
    <mergeCell ref="I116:I120"/>
    <mergeCell ref="K101:K105"/>
    <mergeCell ref="K91:K95"/>
    <mergeCell ref="K86:K90"/>
    <mergeCell ref="K81:K85"/>
    <mergeCell ref="K76:K80"/>
    <mergeCell ref="K96:K100"/>
    <mergeCell ref="K66:K70"/>
    <mergeCell ref="K71:K75"/>
    <mergeCell ref="K6:K10"/>
    <mergeCell ref="K16:K20"/>
    <mergeCell ref="K21:K25"/>
    <mergeCell ref="K26:K30"/>
    <mergeCell ref="K31:K35"/>
    <mergeCell ref="J21:J25"/>
    <mergeCell ref="J26:J30"/>
    <mergeCell ref="J31:J35"/>
    <mergeCell ref="K56:K60"/>
    <mergeCell ref="K61:K65"/>
    <mergeCell ref="K36:K40"/>
    <mergeCell ref="K41:K45"/>
    <mergeCell ref="K46:K50"/>
    <mergeCell ref="K51:K55"/>
    <mergeCell ref="J56:J60"/>
    <mergeCell ref="J61:J65"/>
    <mergeCell ref="J36:J40"/>
    <mergeCell ref="J41:J45"/>
    <mergeCell ref="J46:J50"/>
    <mergeCell ref="J51:J55"/>
    <mergeCell ref="H126:H130"/>
    <mergeCell ref="J91:J95"/>
    <mergeCell ref="J96:J100"/>
    <mergeCell ref="J101:J105"/>
    <mergeCell ref="G91:G95"/>
    <mergeCell ref="H91:H95"/>
    <mergeCell ref="I91:I95"/>
    <mergeCell ref="B106:B110"/>
    <mergeCell ref="I96:I100"/>
    <mergeCell ref="I101:I105"/>
    <mergeCell ref="B121:B125"/>
    <mergeCell ref="G116:G120"/>
    <mergeCell ref="G121:G125"/>
    <mergeCell ref="H121:H125"/>
    <mergeCell ref="A91:A95"/>
    <mergeCell ref="B91:B95"/>
    <mergeCell ref="A96:A100"/>
    <mergeCell ref="B96:B100"/>
    <mergeCell ref="B101:B105"/>
    <mergeCell ref="A101:A105"/>
    <mergeCell ref="A86:A90"/>
    <mergeCell ref="G86:G90"/>
    <mergeCell ref="H86:H90"/>
    <mergeCell ref="A106:A110"/>
    <mergeCell ref="G96:G100"/>
    <mergeCell ref="H96:H100"/>
    <mergeCell ref="G101:G105"/>
    <mergeCell ref="H101:H105"/>
    <mergeCell ref="G106:G110"/>
    <mergeCell ref="A111:A115"/>
    <mergeCell ref="B116:B120"/>
    <mergeCell ref="A116:A120"/>
    <mergeCell ref="H116:H120"/>
    <mergeCell ref="I86:I90"/>
    <mergeCell ref="J66:J70"/>
    <mergeCell ref="J71:J75"/>
    <mergeCell ref="B76:B80"/>
    <mergeCell ref="A76:A80"/>
    <mergeCell ref="B81:B85"/>
    <mergeCell ref="A81:A85"/>
    <mergeCell ref="B66:B70"/>
    <mergeCell ref="A66:A70"/>
    <mergeCell ref="B71:B75"/>
    <mergeCell ref="A71:A75"/>
    <mergeCell ref="G81:G85"/>
    <mergeCell ref="J81:J85"/>
    <mergeCell ref="J86:J90"/>
    <mergeCell ref="G76:G80"/>
    <mergeCell ref="J76:J80"/>
    <mergeCell ref="B86:B90"/>
    <mergeCell ref="B56:B60"/>
    <mergeCell ref="B61:B65"/>
    <mergeCell ref="A16:A20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B31:B35"/>
    <mergeCell ref="B36:B40"/>
    <mergeCell ref="B41:B45"/>
    <mergeCell ref="B46:B50"/>
    <mergeCell ref="B51:B55"/>
    <mergeCell ref="B21:B25"/>
    <mergeCell ref="B26:B30"/>
    <mergeCell ref="B6:B10"/>
    <mergeCell ref="A6:A10"/>
    <mergeCell ref="B11:B15"/>
    <mergeCell ref="A11:A15"/>
    <mergeCell ref="B16:B20"/>
    <mergeCell ref="A1:K1"/>
    <mergeCell ref="A3:A4"/>
    <mergeCell ref="B3:B4"/>
    <mergeCell ref="G3:I3"/>
    <mergeCell ref="K3:K4"/>
    <mergeCell ref="C3:E3"/>
    <mergeCell ref="F3:F4"/>
    <mergeCell ref="J3:J4"/>
    <mergeCell ref="G6:G10"/>
    <mergeCell ref="K11:K15"/>
    <mergeCell ref="J6:J10"/>
    <mergeCell ref="J11:J15"/>
    <mergeCell ref="J16:J20"/>
  </mergeCells>
  <pageMargins left="0.39370078740157483" right="0.39370078740157483" top="0.35433070866141736" bottom="0.15748031496062992" header="0.31496062992125984" footer="0.19685039370078741"/>
  <pageSetup paperSize="9" scale="59" fitToHeight="3" orientation="landscape" r:id="rId1"/>
  <rowBreaks count="1" manualBreakCount="1">
    <brk id="100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19"/>
  <sheetViews>
    <sheetView view="pageBreakPreview" zoomScale="70" zoomScaleSheetLayoutView="70" workbookViewId="0">
      <selection activeCell="G18" sqref="G18"/>
    </sheetView>
  </sheetViews>
  <sheetFormatPr defaultRowHeight="12.75"/>
  <cols>
    <col min="2" max="2" width="64.33203125" customWidth="1"/>
    <col min="4" max="4" width="11.5" customWidth="1"/>
    <col min="7" max="7" width="11.1640625" customWidth="1"/>
    <col min="8" max="8" width="12.1640625" customWidth="1"/>
    <col min="9" max="9" width="11.33203125" customWidth="1"/>
    <col min="10" max="10" width="27.33203125" customWidth="1"/>
    <col min="11" max="11" width="27.83203125" customWidth="1"/>
    <col min="12" max="12" width="16.33203125" customWidth="1"/>
    <col min="13" max="13" width="13.5" customWidth="1"/>
    <col min="14" max="14" width="18.1640625" customWidth="1"/>
  </cols>
  <sheetData>
    <row r="1" spans="1:14" ht="14.25">
      <c r="A1" s="114" t="s">
        <v>90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5">
      <c r="A2" s="30"/>
      <c r="B2" s="30"/>
      <c r="C2" s="30"/>
      <c r="D2" s="30"/>
      <c r="E2" s="30"/>
      <c r="F2" s="30"/>
      <c r="G2" s="30"/>
      <c r="H2" s="31"/>
      <c r="I2" s="30"/>
      <c r="J2" s="30"/>
      <c r="K2" s="30"/>
      <c r="L2" s="30"/>
      <c r="M2" s="30"/>
      <c r="N2" s="30"/>
    </row>
    <row r="3" spans="1:14" ht="15">
      <c r="A3" s="115" t="s">
        <v>9</v>
      </c>
      <c r="B3" s="115" t="s">
        <v>74</v>
      </c>
      <c r="C3" s="115" t="s">
        <v>75</v>
      </c>
      <c r="D3" s="115" t="s">
        <v>76</v>
      </c>
      <c r="E3" s="115" t="s">
        <v>77</v>
      </c>
      <c r="F3" s="115"/>
      <c r="G3" s="115"/>
      <c r="H3" s="116" t="s">
        <v>108</v>
      </c>
      <c r="I3" s="115" t="s">
        <v>78</v>
      </c>
      <c r="J3" s="115" t="s">
        <v>79</v>
      </c>
      <c r="K3" s="115" t="s">
        <v>80</v>
      </c>
      <c r="L3" s="115" t="s">
        <v>81</v>
      </c>
      <c r="M3" s="115" t="s">
        <v>82</v>
      </c>
      <c r="N3" s="115" t="s">
        <v>83</v>
      </c>
    </row>
    <row r="4" spans="1:14" ht="15">
      <c r="A4" s="115"/>
      <c r="B4" s="115"/>
      <c r="C4" s="115"/>
      <c r="D4" s="115"/>
      <c r="E4" s="32">
        <v>2022</v>
      </c>
      <c r="F4" s="115">
        <v>2023</v>
      </c>
      <c r="G4" s="115"/>
      <c r="H4" s="116"/>
      <c r="I4" s="115"/>
      <c r="J4" s="115"/>
      <c r="K4" s="115"/>
      <c r="L4" s="115"/>
      <c r="M4" s="115"/>
      <c r="N4" s="115"/>
    </row>
    <row r="5" spans="1:14" ht="15">
      <c r="A5" s="115"/>
      <c r="B5" s="115"/>
      <c r="C5" s="115"/>
      <c r="D5" s="115"/>
      <c r="E5" s="33" t="s">
        <v>84</v>
      </c>
      <c r="F5" s="33" t="s">
        <v>85</v>
      </c>
      <c r="G5" s="33" t="s">
        <v>84</v>
      </c>
      <c r="H5" s="116"/>
      <c r="I5" s="115"/>
      <c r="J5" s="115"/>
      <c r="K5" s="115"/>
      <c r="L5" s="115"/>
      <c r="M5" s="115"/>
      <c r="N5" s="115"/>
    </row>
    <row r="6" spans="1:14" ht="28.5">
      <c r="A6" s="34"/>
      <c r="B6" s="34" t="s">
        <v>25</v>
      </c>
      <c r="C6" s="34"/>
      <c r="D6" s="34"/>
      <c r="E6" s="34"/>
      <c r="F6" s="34"/>
      <c r="G6" s="34"/>
      <c r="H6" s="35"/>
      <c r="I6" s="34"/>
      <c r="J6" s="36"/>
      <c r="K6" s="36"/>
      <c r="L6" s="36"/>
      <c r="M6" s="37">
        <f>AVERAGE(M7:M9,M11:M15,M17:M19)</f>
        <v>86.623776223776218</v>
      </c>
      <c r="N6" s="37">
        <f>AVERAGE(N17:N18)</f>
        <v>100</v>
      </c>
    </row>
    <row r="7" spans="1:14" s="6" customFormat="1" ht="45">
      <c r="A7" s="38" t="s">
        <v>91</v>
      </c>
      <c r="B7" s="38" t="s">
        <v>92</v>
      </c>
      <c r="C7" s="38" t="s">
        <v>93</v>
      </c>
      <c r="D7" s="38">
        <v>0</v>
      </c>
      <c r="E7" s="67">
        <v>1</v>
      </c>
      <c r="F7" s="67">
        <v>1</v>
      </c>
      <c r="G7" s="67">
        <v>1</v>
      </c>
      <c r="H7" s="39">
        <f>G7/F7*100</f>
        <v>100</v>
      </c>
      <c r="I7" s="38">
        <f>G7/E7*100</f>
        <v>100</v>
      </c>
      <c r="J7" s="50"/>
      <c r="K7" s="50"/>
      <c r="L7" s="33" t="s">
        <v>30</v>
      </c>
      <c r="M7" s="40">
        <f>MIN(G7/F7*100, 100)</f>
        <v>100</v>
      </c>
      <c r="N7" s="40" t="str">
        <f>IF(D7&lt;&gt;0,MIN(I7,100),"-")</f>
        <v>-</v>
      </c>
    </row>
    <row r="8" spans="1:14" s="6" customFormat="1" ht="45">
      <c r="A8" s="38" t="s">
        <v>94</v>
      </c>
      <c r="B8" s="38" t="s">
        <v>95</v>
      </c>
      <c r="C8" s="38" t="s">
        <v>93</v>
      </c>
      <c r="D8" s="38">
        <v>0</v>
      </c>
      <c r="E8" s="67">
        <v>1</v>
      </c>
      <c r="F8" s="67">
        <v>1</v>
      </c>
      <c r="G8" s="67">
        <v>1</v>
      </c>
      <c r="H8" s="39">
        <f t="shared" ref="H8:H19" si="0">G8/F8*100</f>
        <v>100</v>
      </c>
      <c r="I8" s="38">
        <f t="shared" ref="I8:I19" si="1">G8/E8*100</f>
        <v>100</v>
      </c>
      <c r="J8" s="50"/>
      <c r="K8" s="50"/>
      <c r="L8" s="33" t="s">
        <v>30</v>
      </c>
      <c r="M8" s="40">
        <f t="shared" ref="M8:M19" si="2">MIN(G8/F8*100, 100)</f>
        <v>100</v>
      </c>
      <c r="N8" s="40" t="str">
        <f t="shared" ref="N8:N19" si="3">IF(D8&lt;&gt;0,MIN(I8,100),"-")</f>
        <v>-</v>
      </c>
    </row>
    <row r="9" spans="1:14" s="6" customFormat="1" ht="255">
      <c r="A9" s="38" t="s">
        <v>96</v>
      </c>
      <c r="B9" s="38" t="s">
        <v>100</v>
      </c>
      <c r="C9" s="45" t="s">
        <v>97</v>
      </c>
      <c r="D9" s="38">
        <v>0</v>
      </c>
      <c r="E9" s="67">
        <v>30</v>
      </c>
      <c r="F9" s="67">
        <v>25</v>
      </c>
      <c r="G9" s="67">
        <v>28</v>
      </c>
      <c r="H9" s="39">
        <f t="shared" si="0"/>
        <v>112.00000000000001</v>
      </c>
      <c r="I9" s="51">
        <f t="shared" si="1"/>
        <v>93.333333333333329</v>
      </c>
      <c r="J9" s="50"/>
      <c r="K9" s="50"/>
      <c r="L9" s="33" t="s">
        <v>30</v>
      </c>
      <c r="M9" s="40">
        <f>MIN(G9/F9*100, 100)</f>
        <v>100</v>
      </c>
      <c r="N9" s="40" t="str">
        <f t="shared" si="3"/>
        <v>-</v>
      </c>
    </row>
    <row r="10" spans="1:14" s="6" customFormat="1" ht="60">
      <c r="A10" s="38" t="s">
        <v>98</v>
      </c>
      <c r="B10" s="38" t="s">
        <v>99</v>
      </c>
      <c r="C10" s="38"/>
      <c r="D10" s="43"/>
      <c r="E10" s="67"/>
      <c r="F10" s="67"/>
      <c r="G10" s="67"/>
      <c r="H10" s="47"/>
      <c r="I10" s="38"/>
      <c r="J10" s="44"/>
      <c r="K10" s="44"/>
      <c r="L10" s="44"/>
      <c r="M10" s="40"/>
      <c r="N10" s="40"/>
    </row>
    <row r="11" spans="1:14" s="6" customFormat="1" ht="75">
      <c r="A11" s="38"/>
      <c r="B11" s="38" t="s">
        <v>101</v>
      </c>
      <c r="C11" s="38" t="s">
        <v>86</v>
      </c>
      <c r="D11" s="38">
        <v>0</v>
      </c>
      <c r="E11" s="67">
        <v>16.600000000000001</v>
      </c>
      <c r="F11" s="67">
        <v>50</v>
      </c>
      <c r="G11" s="67">
        <v>22.2</v>
      </c>
      <c r="H11" s="39">
        <f t="shared" si="0"/>
        <v>44.4</v>
      </c>
      <c r="I11" s="51">
        <f t="shared" si="1"/>
        <v>133.73493975903611</v>
      </c>
      <c r="J11" s="52"/>
      <c r="K11" s="52"/>
      <c r="L11" s="33" t="s">
        <v>30</v>
      </c>
      <c r="M11" s="40">
        <f t="shared" si="2"/>
        <v>44.4</v>
      </c>
      <c r="N11" s="40" t="str">
        <f t="shared" si="3"/>
        <v>-</v>
      </c>
    </row>
    <row r="12" spans="1:14" s="6" customFormat="1" ht="135">
      <c r="A12" s="38"/>
      <c r="B12" s="38" t="s">
        <v>102</v>
      </c>
      <c r="C12" s="38" t="s">
        <v>86</v>
      </c>
      <c r="D12" s="38">
        <v>0</v>
      </c>
      <c r="E12" s="67">
        <v>0.5</v>
      </c>
      <c r="F12" s="67">
        <v>13</v>
      </c>
      <c r="G12" s="67">
        <v>1.1000000000000001</v>
      </c>
      <c r="H12" s="39">
        <f t="shared" si="0"/>
        <v>8.4615384615384617</v>
      </c>
      <c r="I12" s="51">
        <f t="shared" si="1"/>
        <v>220.00000000000003</v>
      </c>
      <c r="J12" s="52"/>
      <c r="K12" s="52"/>
      <c r="L12" s="33" t="s">
        <v>30</v>
      </c>
      <c r="M12" s="40">
        <f t="shared" si="2"/>
        <v>8.4615384615384617</v>
      </c>
      <c r="N12" s="40" t="str">
        <f t="shared" si="3"/>
        <v>-</v>
      </c>
    </row>
    <row r="13" spans="1:14" s="6" customFormat="1" ht="75">
      <c r="A13" s="38"/>
      <c r="B13" s="38" t="s">
        <v>103</v>
      </c>
      <c r="C13" s="38" t="s">
        <v>86</v>
      </c>
      <c r="D13" s="38">
        <v>0</v>
      </c>
      <c r="E13" s="67">
        <v>1.7</v>
      </c>
      <c r="F13" s="67">
        <v>5</v>
      </c>
      <c r="G13" s="67">
        <v>11.1</v>
      </c>
      <c r="H13" s="39">
        <f t="shared" si="0"/>
        <v>221.99999999999997</v>
      </c>
      <c r="I13" s="51">
        <f t="shared" si="1"/>
        <v>652.94117647058818</v>
      </c>
      <c r="J13" s="52"/>
      <c r="K13" s="52"/>
      <c r="L13" s="33" t="s">
        <v>30</v>
      </c>
      <c r="M13" s="40">
        <f t="shared" si="2"/>
        <v>100</v>
      </c>
      <c r="N13" s="40" t="str">
        <f t="shared" si="3"/>
        <v>-</v>
      </c>
    </row>
    <row r="14" spans="1:14" s="6" customFormat="1" ht="30">
      <c r="A14" s="38" t="s">
        <v>104</v>
      </c>
      <c r="B14" s="38" t="s">
        <v>105</v>
      </c>
      <c r="C14" s="38" t="s">
        <v>93</v>
      </c>
      <c r="D14" s="38">
        <v>0</v>
      </c>
      <c r="E14" s="67">
        <v>1</v>
      </c>
      <c r="F14" s="67">
        <v>1</v>
      </c>
      <c r="G14" s="67">
        <v>1</v>
      </c>
      <c r="H14" s="39">
        <f t="shared" si="0"/>
        <v>100</v>
      </c>
      <c r="I14" s="38">
        <f t="shared" si="1"/>
        <v>100</v>
      </c>
      <c r="J14" s="52"/>
      <c r="K14" s="52"/>
      <c r="L14" s="33" t="s">
        <v>30</v>
      </c>
      <c r="M14" s="40">
        <f t="shared" si="2"/>
        <v>100</v>
      </c>
      <c r="N14" s="40" t="str">
        <f t="shared" si="3"/>
        <v>-</v>
      </c>
    </row>
    <row r="15" spans="1:14" s="6" customFormat="1" ht="30">
      <c r="A15" s="38" t="s">
        <v>106</v>
      </c>
      <c r="B15" s="38" t="s">
        <v>107</v>
      </c>
      <c r="C15" s="38" t="s">
        <v>93</v>
      </c>
      <c r="D15" s="38">
        <v>0</v>
      </c>
      <c r="E15" s="67">
        <v>1</v>
      </c>
      <c r="F15" s="67">
        <v>1</v>
      </c>
      <c r="G15" s="67">
        <v>1</v>
      </c>
      <c r="H15" s="39">
        <f t="shared" si="0"/>
        <v>100</v>
      </c>
      <c r="I15" s="38">
        <f t="shared" si="1"/>
        <v>100</v>
      </c>
      <c r="J15" s="52"/>
      <c r="K15" s="52"/>
      <c r="L15" s="33" t="s">
        <v>30</v>
      </c>
      <c r="M15" s="40">
        <f t="shared" si="2"/>
        <v>100</v>
      </c>
      <c r="N15" s="40" t="str">
        <f t="shared" si="3"/>
        <v>-</v>
      </c>
    </row>
    <row r="16" spans="1:14" ht="28.5">
      <c r="A16" s="34" t="s">
        <v>87</v>
      </c>
      <c r="B16" s="34" t="s">
        <v>109</v>
      </c>
      <c r="C16" s="34"/>
      <c r="D16" s="34"/>
      <c r="E16" s="68"/>
      <c r="F16" s="68"/>
      <c r="G16" s="68"/>
      <c r="H16" s="39"/>
      <c r="I16" s="38"/>
      <c r="J16" s="41"/>
      <c r="K16" s="41"/>
      <c r="L16" s="42"/>
      <c r="M16" s="37">
        <f>AVERAGE(M17:M19)</f>
        <v>100</v>
      </c>
      <c r="N16" s="37">
        <f>AVERAGE(N17:N18)</f>
        <v>100</v>
      </c>
    </row>
    <row r="17" spans="1:14" ht="135">
      <c r="A17" s="46" t="s">
        <v>46</v>
      </c>
      <c r="B17" s="38" t="s">
        <v>110</v>
      </c>
      <c r="C17" s="38" t="s">
        <v>86</v>
      </c>
      <c r="D17" s="38">
        <v>1</v>
      </c>
      <c r="E17" s="67">
        <v>93.8</v>
      </c>
      <c r="F17" s="67">
        <v>98</v>
      </c>
      <c r="G17" s="67">
        <v>98</v>
      </c>
      <c r="H17" s="54">
        <f t="shared" si="0"/>
        <v>100</v>
      </c>
      <c r="I17" s="55">
        <f t="shared" si="1"/>
        <v>104.47761194029852</v>
      </c>
      <c r="J17" s="53"/>
      <c r="K17" s="53"/>
      <c r="L17" s="33" t="s">
        <v>39</v>
      </c>
      <c r="M17" s="40">
        <f t="shared" si="2"/>
        <v>100</v>
      </c>
      <c r="N17" s="40">
        <f t="shared" si="3"/>
        <v>100</v>
      </c>
    </row>
    <row r="18" spans="1:14" ht="135">
      <c r="A18" s="46" t="s">
        <v>88</v>
      </c>
      <c r="B18" s="38" t="s">
        <v>122</v>
      </c>
      <c r="C18" s="38" t="s">
        <v>86</v>
      </c>
      <c r="D18" s="38">
        <v>1</v>
      </c>
      <c r="E18" s="67">
        <v>93.8</v>
      </c>
      <c r="F18" s="67">
        <v>98</v>
      </c>
      <c r="G18" s="67">
        <v>98</v>
      </c>
      <c r="H18" s="54">
        <f t="shared" si="0"/>
        <v>100</v>
      </c>
      <c r="I18" s="55">
        <f t="shared" si="1"/>
        <v>104.47761194029852</v>
      </c>
      <c r="J18" s="53"/>
      <c r="K18" s="53"/>
      <c r="L18" s="33" t="s">
        <v>39</v>
      </c>
      <c r="M18" s="40">
        <f t="shared" si="2"/>
        <v>100</v>
      </c>
      <c r="N18" s="40">
        <f t="shared" si="3"/>
        <v>100</v>
      </c>
    </row>
    <row r="19" spans="1:14" ht="45">
      <c r="A19" s="38" t="s">
        <v>89</v>
      </c>
      <c r="B19" s="38" t="s">
        <v>111</v>
      </c>
      <c r="C19" s="38" t="s">
        <v>93</v>
      </c>
      <c r="D19" s="38">
        <v>0</v>
      </c>
      <c r="E19" s="67">
        <v>1</v>
      </c>
      <c r="F19" s="67">
        <v>1</v>
      </c>
      <c r="G19" s="67">
        <v>1</v>
      </c>
      <c r="H19" s="39">
        <f t="shared" si="0"/>
        <v>100</v>
      </c>
      <c r="I19" s="38">
        <f t="shared" si="1"/>
        <v>100</v>
      </c>
      <c r="J19" s="53"/>
      <c r="K19" s="53"/>
      <c r="L19" s="33" t="s">
        <v>30</v>
      </c>
      <c r="M19" s="40">
        <f t="shared" si="2"/>
        <v>100</v>
      </c>
      <c r="N19" s="40" t="str">
        <f t="shared" si="3"/>
        <v>-</v>
      </c>
    </row>
  </sheetData>
  <mergeCells count="14">
    <mergeCell ref="A1:N1"/>
    <mergeCell ref="A3:A5"/>
    <mergeCell ref="B3:B5"/>
    <mergeCell ref="C3:C5"/>
    <mergeCell ref="D3:D5"/>
    <mergeCell ref="E3:G3"/>
    <mergeCell ref="H3:H5"/>
    <mergeCell ref="I3:I5"/>
    <mergeCell ref="J3:J5"/>
    <mergeCell ref="K3:K5"/>
    <mergeCell ref="L3:L5"/>
    <mergeCell ref="M3:M5"/>
    <mergeCell ref="N3:N5"/>
    <mergeCell ref="F4:G4"/>
  </mergeCells>
  <pageMargins left="0.31496062992125984" right="0.27559055118110237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6"/>
  <sheetViews>
    <sheetView view="pageBreakPreview" zoomScale="85" zoomScaleSheetLayoutView="85" workbookViewId="0">
      <selection activeCell="F20" sqref="F20"/>
    </sheetView>
  </sheetViews>
  <sheetFormatPr defaultRowHeight="12.75"/>
  <cols>
    <col min="1" max="1" width="8.33203125" customWidth="1"/>
    <col min="2" max="2" width="36.83203125" customWidth="1"/>
    <col min="3" max="3" width="16.6640625" customWidth="1"/>
    <col min="4" max="5" width="18.33203125" customWidth="1"/>
    <col min="6" max="6" width="22" customWidth="1"/>
    <col min="7" max="7" width="18.5" customWidth="1"/>
    <col min="8" max="8" width="45.1640625" customWidth="1"/>
  </cols>
  <sheetData>
    <row r="1" spans="1:8" ht="14.25">
      <c r="A1" s="114" t="s">
        <v>119</v>
      </c>
      <c r="B1" s="114"/>
      <c r="C1" s="114"/>
      <c r="D1" s="114"/>
      <c r="E1" s="114"/>
      <c r="F1" s="114"/>
      <c r="G1" s="114"/>
      <c r="H1" s="114"/>
    </row>
    <row r="2" spans="1:8" ht="14.25">
      <c r="A2" s="114" t="s">
        <v>73</v>
      </c>
      <c r="B2" s="114"/>
      <c r="C2" s="114"/>
      <c r="D2" s="114"/>
      <c r="E2" s="114"/>
      <c r="F2" s="114"/>
      <c r="G2" s="114"/>
      <c r="H2" s="114"/>
    </row>
    <row r="3" spans="1:8" ht="15">
      <c r="A3" s="30"/>
      <c r="B3" s="30"/>
      <c r="C3" s="30"/>
      <c r="D3" s="30"/>
      <c r="E3" s="30"/>
      <c r="F3" s="30"/>
      <c r="G3" s="30"/>
      <c r="H3" s="30"/>
    </row>
    <row r="4" spans="1:8" ht="90">
      <c r="A4" s="33" t="s">
        <v>9</v>
      </c>
      <c r="B4" s="33" t="s">
        <v>112</v>
      </c>
      <c r="C4" s="33" t="s">
        <v>113</v>
      </c>
      <c r="D4" s="33" t="s">
        <v>114</v>
      </c>
      <c r="E4" s="33" t="s">
        <v>115</v>
      </c>
      <c r="F4" s="33" t="s">
        <v>116</v>
      </c>
      <c r="G4" s="33" t="s">
        <v>117</v>
      </c>
      <c r="H4" s="33" t="s">
        <v>118</v>
      </c>
    </row>
    <row r="5" spans="1:8" ht="57">
      <c r="A5" s="36" t="s">
        <v>87</v>
      </c>
      <c r="B5" s="36" t="s">
        <v>120</v>
      </c>
      <c r="C5" s="36" t="s">
        <v>30</v>
      </c>
      <c r="D5" s="48">
        <f>Показатели!M6</f>
        <v>86.623776223776218</v>
      </c>
      <c r="E5" s="48">
        <f>Показатели!N6</f>
        <v>100</v>
      </c>
      <c r="F5" s="48">
        <f>(ПП!I7+0.5*ПП!I8)/ПП!I6*100</f>
        <v>100</v>
      </c>
      <c r="G5" s="48">
        <f>D5*0.3+(E5-3)*0.35+F5*0.35</f>
        <v>94.93713286713286</v>
      </c>
      <c r="H5" s="36" t="str">
        <f>IF(G5&gt;=97,"Высокий уровень эффективности",IF(G5&gt;=92,"Средний уровень эффективности",IF(G5&gt;=85,"Уровень эффективности ниже среднего","Низкий уровень эффективности")))</f>
        <v>Средний уровень эффективности</v>
      </c>
    </row>
    <row r="6" spans="1:8" ht="75">
      <c r="A6" s="44" t="s">
        <v>46</v>
      </c>
      <c r="B6" s="44" t="s">
        <v>121</v>
      </c>
      <c r="C6" s="44" t="s">
        <v>30</v>
      </c>
      <c r="D6" s="49">
        <f>Показатели!M16</f>
        <v>100</v>
      </c>
      <c r="E6" s="49">
        <f>Показатели!N16</f>
        <v>100</v>
      </c>
      <c r="F6" s="49">
        <f>(ПП!I77+0.5*ПП!I78)/ПП!I76*100</f>
        <v>100</v>
      </c>
      <c r="G6" s="49">
        <f>D6*0.3+(E6-3)*0.35+F6*0.35</f>
        <v>98.949999999999989</v>
      </c>
      <c r="H6" s="44" t="str">
        <f>IF(G6&gt;=97,"Высокий уровень эффективности",IF(G6&gt;=92,"Средний уровень эффективности",IF(G6&gt;=85,"Уровень эффективности ниже среднего","Низкий уровень эффективности")))</f>
        <v>Высокий уровень эффективности</v>
      </c>
    </row>
  </sheetData>
  <mergeCells count="2">
    <mergeCell ref="A1:H1"/>
    <mergeCell ref="A2:H2"/>
  </mergeCells>
  <pageMargins left="0.27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ПП</vt:lpstr>
      <vt:lpstr>Показатели</vt:lpstr>
      <vt:lpstr>Оценка_эффективности</vt:lpstr>
      <vt:lpstr>ПП!Заголовки_для_печати</vt:lpstr>
      <vt:lpstr>ПП!Область_печати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2024-02-07T12:38:41Z</dcterms:modified>
</cp:coreProperties>
</file>