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showInkAnnotation="0" defaultThemeVersion="124226"/>
  <bookViews>
    <workbookView xWindow="-120" yWindow="-120" windowWidth="29040" windowHeight="15840" tabRatio="274" firstSheet="1" activeTab="1"/>
  </bookViews>
  <sheets>
    <sheet name="форма" sheetId="1" state="hidden" r:id="rId1"/>
    <sheet name="Реестр проектов" sheetId="2" r:id="rId2"/>
    <sheet name="Приложение 2" sheetId="3" state="hidden" r:id="rId3"/>
    <sheet name="Лист1" sheetId="4" r:id="rId4"/>
  </sheets>
  <definedNames>
    <definedName name="_xlnm._FilterDatabase" localSheetId="2" hidden="1">'Приложение 2'!$A$6:$R$215</definedName>
    <definedName name="_xlnm._FilterDatabase" localSheetId="1" hidden="1">'Реестр проектов'!$A$6:$BQ$133</definedName>
    <definedName name="Z_01351792_E659_4C4F_87F0_D8E552FFC5ED_.wvu.Cols" localSheetId="2" hidden="1">'Приложение 2'!$E:$J,'Приложение 2'!$P:$R</definedName>
    <definedName name="Z_01351792_E659_4C4F_87F0_D8E552FFC5ED_.wvu.Cols" localSheetId="1" hidden="1">'Реестр проектов'!$T:$V</definedName>
    <definedName name="Z_01351792_E659_4C4F_87F0_D8E552FFC5ED_.wvu.FilterData" localSheetId="2" hidden="1">'Приложение 2'!$A$6:$R$215</definedName>
    <definedName name="Z_01351792_E659_4C4F_87F0_D8E552FFC5ED_.wvu.FilterData" localSheetId="1" hidden="1">'Реестр проектов'!$A$6:$BQ$133</definedName>
    <definedName name="Z_01351792_E659_4C4F_87F0_D8E552FFC5ED_.wvu.PrintArea" localSheetId="1" hidden="1">'Реестр проектов'!$A$2:$S$545</definedName>
    <definedName name="Z_01351792_E659_4C4F_87F0_D8E552FFC5ED_.wvu.PrintTitles" localSheetId="2" hidden="1">'Приложение 2'!$C:$I,'Приложение 2'!$6:$7</definedName>
    <definedName name="Z_01351792_E659_4C4F_87F0_D8E552FFC5ED_.wvu.PrintTitles" localSheetId="1" hidden="1">'Реестр проектов'!$4:$5</definedName>
    <definedName name="Z_01351792_E659_4C4F_87F0_D8E552FFC5ED_.wvu.Rows" localSheetId="2" hidden="1">'Приложение 2'!$5:$5,'Приложение 2'!$8:$71,'Приложение 2'!$88:$119,'Приложение 2'!$128:$191,'Приложение 2'!$208:$215</definedName>
    <definedName name="Z_01351792_E659_4C4F_87F0_D8E552FFC5ED_.wvu.Rows" localSheetId="1" hidden="1">'Реестр проектов'!$134:$134,'Реестр проектов'!$302:$509</definedName>
    <definedName name="Z_15B53244_8796_4AF2_B69B_D176C8F686F5_.wvu.Cols" localSheetId="2" hidden="1">'Приложение 2'!$E:$J,'Приложение 2'!$P:$R</definedName>
    <definedName name="Z_15B53244_8796_4AF2_B69B_D176C8F686F5_.wvu.Cols" localSheetId="1" hidden="1">'Реестр проектов'!$T:$V</definedName>
    <definedName name="Z_15B53244_8796_4AF2_B69B_D176C8F686F5_.wvu.FilterData" localSheetId="2" hidden="1">'Приложение 2'!$A$6:$R$215</definedName>
    <definedName name="Z_15B53244_8796_4AF2_B69B_D176C8F686F5_.wvu.FilterData" localSheetId="1" hidden="1">'Реестр проектов'!$A$6:$BQ$133</definedName>
    <definedName name="Z_15B53244_8796_4AF2_B69B_D176C8F686F5_.wvu.PrintArea" localSheetId="1" hidden="1">'Реестр проектов'!$A$2:$S$545</definedName>
    <definedName name="Z_15B53244_8796_4AF2_B69B_D176C8F686F5_.wvu.PrintTitles" localSheetId="2" hidden="1">'Приложение 2'!$C:$I,'Приложение 2'!$6:$7</definedName>
    <definedName name="Z_15B53244_8796_4AF2_B69B_D176C8F686F5_.wvu.PrintTitles" localSheetId="1" hidden="1">'Реестр проектов'!$4:$5</definedName>
    <definedName name="Z_15B53244_8796_4AF2_B69B_D176C8F686F5_.wvu.Rows" localSheetId="2" hidden="1">'Приложение 2'!$5:$5,'Приложение 2'!$8:$71,'Приложение 2'!$88:$119,'Приложение 2'!$128:$191,'Приложение 2'!$208:$215</definedName>
    <definedName name="Z_15B53244_8796_4AF2_B69B_D176C8F686F5_.wvu.Rows" localSheetId="1" hidden="1">'Реестр проектов'!$134:$134,'Реестр проектов'!$302:$509</definedName>
    <definedName name="Z_1CC98A13_5957_4545_8CDB_9EFD801AD137_.wvu.Cols" localSheetId="2" hidden="1">'Приложение 2'!$E:$J,'Приложение 2'!$P:$R</definedName>
    <definedName name="Z_1CC98A13_5957_4545_8CDB_9EFD801AD137_.wvu.Cols" localSheetId="1" hidden="1">'Реестр проектов'!$T:$V</definedName>
    <definedName name="Z_1CC98A13_5957_4545_8CDB_9EFD801AD137_.wvu.FilterData" localSheetId="2" hidden="1">'Приложение 2'!$A$6:$R$215</definedName>
    <definedName name="Z_1CC98A13_5957_4545_8CDB_9EFD801AD137_.wvu.FilterData" localSheetId="1" hidden="1">'Реестр проектов'!$A$6:$BQ$133</definedName>
    <definedName name="Z_1CC98A13_5957_4545_8CDB_9EFD801AD137_.wvu.PrintArea" localSheetId="1" hidden="1">'Реестр проектов'!$A$1:$S$545</definedName>
    <definedName name="Z_1CC98A13_5957_4545_8CDB_9EFD801AD137_.wvu.PrintTitles" localSheetId="2" hidden="1">'Приложение 2'!$C:$I,'Приложение 2'!$6:$7</definedName>
    <definedName name="Z_1CC98A13_5957_4545_8CDB_9EFD801AD137_.wvu.PrintTitles" localSheetId="1" hidden="1">'Реестр проектов'!$4:$5</definedName>
    <definedName name="Z_1CC98A13_5957_4545_8CDB_9EFD801AD137_.wvu.Rows" localSheetId="2" hidden="1">'Приложение 2'!$5:$5,'Приложение 2'!$8:$71,'Приложение 2'!$88:$119,'Приложение 2'!$128:$191,'Приложение 2'!$208:$215</definedName>
    <definedName name="Z_1CC98A13_5957_4545_8CDB_9EFD801AD137_.wvu.Rows" localSheetId="1" hidden="1">'Реестр проектов'!$134:$134,'Реестр проектов'!$302:$509</definedName>
    <definedName name="Z_37834F8D_2171_479E_8152_5E69A1C0424A_.wvu.Cols" localSheetId="2" hidden="1">'Приложение 2'!$E:$J,'Приложение 2'!$P:$R</definedName>
    <definedName name="Z_37834F8D_2171_479E_8152_5E69A1C0424A_.wvu.Cols" localSheetId="1" hidden="1">'Реестр проектов'!$T:$V</definedName>
    <definedName name="Z_37834F8D_2171_479E_8152_5E69A1C0424A_.wvu.FilterData" localSheetId="2" hidden="1">'Приложение 2'!$A$6:$R$215</definedName>
    <definedName name="Z_37834F8D_2171_479E_8152_5E69A1C0424A_.wvu.FilterData" localSheetId="1" hidden="1">'Реестр проектов'!$A$6:$BQ$133</definedName>
    <definedName name="Z_37834F8D_2171_479E_8152_5E69A1C0424A_.wvu.PrintArea" localSheetId="1" hidden="1">'Реестр проектов'!$A$2:$S$545</definedName>
    <definedName name="Z_37834F8D_2171_479E_8152_5E69A1C0424A_.wvu.PrintTitles" localSheetId="2" hidden="1">'Приложение 2'!$C:$I,'Приложение 2'!$6:$7</definedName>
    <definedName name="Z_37834F8D_2171_479E_8152_5E69A1C0424A_.wvu.PrintTitles" localSheetId="1" hidden="1">'Реестр проектов'!$4:$5</definedName>
    <definedName name="Z_37834F8D_2171_479E_8152_5E69A1C0424A_.wvu.Rows" localSheetId="2" hidden="1">'Приложение 2'!$5:$5,'Приложение 2'!$8:$71,'Приложение 2'!$88:$119,'Приложение 2'!$128:$191,'Приложение 2'!$208:$215</definedName>
    <definedName name="Z_37834F8D_2171_479E_8152_5E69A1C0424A_.wvu.Rows" localSheetId="1" hidden="1">'Реестр проектов'!$134:$134,'Реестр проектов'!$302:$509</definedName>
    <definedName name="Z_5C734244_E667_4290_9480_AEA5646ABC9C_.wvu.Cols" localSheetId="2" hidden="1">'Приложение 2'!$E:$J,'Приложение 2'!$P:$R</definedName>
    <definedName name="Z_5C734244_E667_4290_9480_AEA5646ABC9C_.wvu.Cols" localSheetId="1" hidden="1">'Реестр проектов'!$T:$V</definedName>
    <definedName name="Z_5C734244_E667_4290_9480_AEA5646ABC9C_.wvu.FilterData" localSheetId="2" hidden="1">'Приложение 2'!$A$6:$R$215</definedName>
    <definedName name="Z_5C734244_E667_4290_9480_AEA5646ABC9C_.wvu.FilterData" localSheetId="1" hidden="1">'Реестр проектов'!$A$6:$BQ$133</definedName>
    <definedName name="Z_5C734244_E667_4290_9480_AEA5646ABC9C_.wvu.PrintArea" localSheetId="1" hidden="1">'Реестр проектов'!$A$1:$S$545</definedName>
    <definedName name="Z_5C734244_E667_4290_9480_AEA5646ABC9C_.wvu.PrintTitles" localSheetId="2" hidden="1">'Приложение 2'!$C:$I,'Приложение 2'!$6:$7</definedName>
    <definedName name="Z_5C734244_E667_4290_9480_AEA5646ABC9C_.wvu.PrintTitles" localSheetId="1" hidden="1">'Реестр проектов'!$4:$5</definedName>
    <definedName name="Z_5C734244_E667_4290_9480_AEA5646ABC9C_.wvu.Rows" localSheetId="2" hidden="1">'Приложение 2'!$5:$5,'Приложение 2'!$8:$71,'Приложение 2'!$88:$119,'Приложение 2'!$128:$191,'Приложение 2'!$208:$215</definedName>
    <definedName name="Z_5C734244_E667_4290_9480_AEA5646ABC9C_.wvu.Rows" localSheetId="1" hidden="1">'Реестр проектов'!$134:$134,'Реестр проектов'!$281:$509</definedName>
    <definedName name="Z_8AE9B67D_339A_4F77_9450_CF85C868FEC9_.wvu.Cols" localSheetId="2" hidden="1">'Приложение 2'!$E:$J,'Приложение 2'!$P:$R</definedName>
    <definedName name="Z_8AE9B67D_339A_4F77_9450_CF85C868FEC9_.wvu.Cols" localSheetId="1" hidden="1">'Реестр проектов'!$T:$V</definedName>
    <definedName name="Z_8AE9B67D_339A_4F77_9450_CF85C868FEC9_.wvu.FilterData" localSheetId="2" hidden="1">'Приложение 2'!$A$6:$R$215</definedName>
    <definedName name="Z_8AE9B67D_339A_4F77_9450_CF85C868FEC9_.wvu.FilterData" localSheetId="1" hidden="1">'Реестр проектов'!$A$6:$BQ$133</definedName>
    <definedName name="Z_8AE9B67D_339A_4F77_9450_CF85C868FEC9_.wvu.PrintArea" localSheetId="1" hidden="1">'Реестр проектов'!$A$2:$S$545</definedName>
    <definedName name="Z_8AE9B67D_339A_4F77_9450_CF85C868FEC9_.wvu.PrintTitles" localSheetId="2" hidden="1">'Приложение 2'!$C:$I,'Приложение 2'!$6:$7</definedName>
    <definedName name="Z_8AE9B67D_339A_4F77_9450_CF85C868FEC9_.wvu.PrintTitles" localSheetId="1" hidden="1">'Реестр проектов'!$4:$5</definedName>
    <definedName name="Z_8AE9B67D_339A_4F77_9450_CF85C868FEC9_.wvu.Rows" localSheetId="2" hidden="1">'Приложение 2'!$5:$5,'Приложение 2'!$8:$71,'Приложение 2'!$88:$119,'Приложение 2'!$128:$191,'Приложение 2'!$208:$215</definedName>
    <definedName name="Z_8AE9B67D_339A_4F77_9450_CF85C868FEC9_.wvu.Rows" localSheetId="1" hidden="1">'Реестр проектов'!$134:$134,'Реестр проектов'!$302:$509</definedName>
    <definedName name="Z_AD96A141_A2B4_423B_8999_3E5C10D34CC8_.wvu.Cols" localSheetId="2" hidden="1">'Приложение 2'!$E:$J,'Приложение 2'!$P:$R</definedName>
    <definedName name="Z_AD96A141_A2B4_423B_8999_3E5C10D34CC8_.wvu.Cols" localSheetId="1" hidden="1">'Реестр проектов'!$T:$V</definedName>
    <definedName name="Z_AD96A141_A2B4_423B_8999_3E5C10D34CC8_.wvu.FilterData" localSheetId="2" hidden="1">'Приложение 2'!$A$6:$R$215</definedName>
    <definedName name="Z_AD96A141_A2B4_423B_8999_3E5C10D34CC8_.wvu.FilterData" localSheetId="1" hidden="1">'Реестр проектов'!$A$6:$BQ$133</definedName>
    <definedName name="Z_AD96A141_A2B4_423B_8999_3E5C10D34CC8_.wvu.PrintArea" localSheetId="1" hidden="1">'Реестр проектов'!$A$1:$S$545</definedName>
    <definedName name="Z_AD96A141_A2B4_423B_8999_3E5C10D34CC8_.wvu.PrintTitles" localSheetId="2" hidden="1">'Приложение 2'!$C:$I,'Приложение 2'!$6:$7</definedName>
    <definedName name="Z_AD96A141_A2B4_423B_8999_3E5C10D34CC8_.wvu.PrintTitles" localSheetId="1" hidden="1">'Реестр проектов'!$4:$5</definedName>
    <definedName name="Z_AD96A141_A2B4_423B_8999_3E5C10D34CC8_.wvu.Rows" localSheetId="2" hidden="1">'Приложение 2'!$5:$5,'Приложение 2'!$8:$71,'Приложение 2'!$88:$119,'Приложение 2'!$128:$191,'Приложение 2'!$208:$215</definedName>
    <definedName name="Z_AD96A141_A2B4_423B_8999_3E5C10D34CC8_.wvu.Rows" localSheetId="1" hidden="1">'Реестр проектов'!$134:$134,'Реестр проектов'!$281:$509</definedName>
    <definedName name="Z_C0E83F00_7B7C_44C3_8B67_D7FB4C6C77A0_.wvu.FilterData" localSheetId="1" hidden="1">'Реестр проектов'!$A$6:$BQ$133</definedName>
    <definedName name="Z_CCACB5C2_CBBB_448A_BF9A_B72E04293B84_.wvu.Cols" localSheetId="2" hidden="1">'Приложение 2'!$E:$J,'Приложение 2'!$P:$R</definedName>
    <definedName name="Z_CCACB5C2_CBBB_448A_BF9A_B72E04293B84_.wvu.Cols" localSheetId="1" hidden="1">'Реестр проектов'!$T:$V</definedName>
    <definedName name="Z_CCACB5C2_CBBB_448A_BF9A_B72E04293B84_.wvu.FilterData" localSheetId="2" hidden="1">'Приложение 2'!$A$6:$R$215</definedName>
    <definedName name="Z_CCACB5C2_CBBB_448A_BF9A_B72E04293B84_.wvu.FilterData" localSheetId="1" hidden="1">'Реестр проектов'!$A$6:$BQ$133</definedName>
    <definedName name="Z_CCACB5C2_CBBB_448A_BF9A_B72E04293B84_.wvu.PrintArea" localSheetId="1" hidden="1">'Реестр проектов'!$A$2:$S$545</definedName>
    <definedName name="Z_CCACB5C2_CBBB_448A_BF9A_B72E04293B84_.wvu.PrintTitles" localSheetId="2" hidden="1">'Приложение 2'!$C:$I,'Приложение 2'!$6:$7</definedName>
    <definedName name="Z_CCACB5C2_CBBB_448A_BF9A_B72E04293B84_.wvu.PrintTitles" localSheetId="1" hidden="1">'Реестр проектов'!$4:$5</definedName>
    <definedName name="Z_CCACB5C2_CBBB_448A_BF9A_B72E04293B84_.wvu.Rows" localSheetId="2" hidden="1">'Приложение 2'!$5:$5,'Приложение 2'!$8:$71,'Приложение 2'!$88:$119,'Приложение 2'!$128:$191,'Приложение 2'!$208:$215</definedName>
    <definedName name="Z_CCACB5C2_CBBB_448A_BF9A_B72E04293B84_.wvu.Rows" localSheetId="1" hidden="1">'Реестр проектов'!$134:$134,'Реестр проектов'!$302:$509</definedName>
    <definedName name="Z_E4007421_D473_450A_8C62_14E684425DCE_.wvu.FilterData" localSheetId="1" hidden="1">'Реестр проектов'!$A$6:$BQ$133</definedName>
    <definedName name="Z_F3D5F211_42AC_4494_87EC_2DBC0F604C78_.wvu.Cols" localSheetId="2" hidden="1">'Приложение 2'!$E:$J,'Приложение 2'!$P:$R</definedName>
    <definedName name="Z_F3D5F211_42AC_4494_87EC_2DBC0F604C78_.wvu.Cols" localSheetId="1" hidden="1">'Реестр проектов'!$T:$V</definedName>
    <definedName name="Z_F3D5F211_42AC_4494_87EC_2DBC0F604C78_.wvu.FilterData" localSheetId="2" hidden="1">'Приложение 2'!$A$6:$R$215</definedName>
    <definedName name="Z_F3D5F211_42AC_4494_87EC_2DBC0F604C78_.wvu.FilterData" localSheetId="1" hidden="1">'Реестр проектов'!$A$6:$BQ$133</definedName>
    <definedName name="Z_F3D5F211_42AC_4494_87EC_2DBC0F604C78_.wvu.PrintArea" localSheetId="1" hidden="1">'Реестр проектов'!$A$2:$S$545</definedName>
    <definedName name="Z_F3D5F211_42AC_4494_87EC_2DBC0F604C78_.wvu.PrintTitles" localSheetId="2" hidden="1">'Приложение 2'!$C:$I,'Приложение 2'!$6:$7</definedName>
    <definedName name="Z_F3D5F211_42AC_4494_87EC_2DBC0F604C78_.wvu.PrintTitles" localSheetId="1" hidden="1">'Реестр проектов'!$4:$5</definedName>
    <definedName name="Z_F3D5F211_42AC_4494_87EC_2DBC0F604C78_.wvu.Rows" localSheetId="2" hidden="1">'Приложение 2'!$5:$5,'Приложение 2'!$8:$71,'Приложение 2'!$88:$119,'Приложение 2'!$128:$191,'Приложение 2'!$208:$215</definedName>
    <definedName name="Z_F3D5F211_42AC_4494_87EC_2DBC0F604C78_.wvu.Rows" localSheetId="1" hidden="1">'Реестр проектов'!$134:$134,'Реестр проектов'!$302:$509</definedName>
    <definedName name="_xlnm.Print_Titles" localSheetId="2">'Приложение 2'!$C:$I,'Приложение 2'!$6:$7</definedName>
    <definedName name="_xlnm.Print_Titles" localSheetId="1">'Реестр проектов'!$4:$5</definedName>
    <definedName name="_xlnm.Print_Area" localSheetId="1">'Реестр проектов'!$A$1:$S$545</definedName>
  </definedNames>
  <calcPr calcId="125725"/>
  <customWorkbookViews>
    <customWorkbookView name="AksenovaOA - Личное представление" guid="{37834F8D-2171-479E-8152-5E69A1C0424A}" mergeInterval="0" personalView="1" maximized="1" xWindow="1" yWindow="1" windowWidth="1676" windowHeight="820" tabRatio="274" activeSheetId="2"/>
    <customWorkbookView name="ShevevaGM - Личное представление" guid="{01351792-E659-4C4F-87F0-D8E552FFC5ED}" mergeInterval="0" personalView="1" maximized="1" xWindow="1" yWindow="1" windowWidth="1916" windowHeight="850" tabRatio="274" activeSheetId="2"/>
    <customWorkbookView name="ChemkunovaSI - Личное представление" guid="{15B53244-8796-4AF2-B69B-D176C8F686F5}" mergeInterval="0" personalView="1" maximized="1" xWindow="1" yWindow="1" windowWidth="1916" windowHeight="850" tabRatio="274" activeSheetId="2"/>
    <customWorkbookView name="LukyanchikovaLA - Личное представление" guid="{F3D5F211-42AC-4494-87EC-2DBC0F604C78}" mergeInterval="0" personalView="1" maximized="1" xWindow="1" yWindow="1" windowWidth="1676" windowHeight="820" tabRatio="274" activeSheetId="2"/>
    <customWorkbookView name="SobolevaEV - Личное представление" guid="{CCACB5C2-CBBB-448A-BF9A-B72E04293B84}" mergeInterval="0" personalView="1" maximized="1" xWindow="1" yWindow="1" windowWidth="2556" windowHeight="1162" tabRatio="274" activeSheetId="2" showComments="commIndAndComment"/>
    <customWorkbookView name="KondratovichNA - Личное представление" guid="{8AE9B67D-339A-4F77-9450-CF85C868FEC9}" mergeInterval="0" personalView="1" maximized="1" xWindow="1" yWindow="1" windowWidth="1676" windowHeight="791" tabRatio="274" activeSheetId="2"/>
    <customWorkbookView name="SilaevaOV - Личное представление" guid="{1CC98A13-5957-4545-8CDB-9EFD801AD137}" mergeInterval="0" personalView="1" maximized="1" xWindow="1" yWindow="1" windowWidth="1916" windowHeight="850" tabRatio="274" activeSheetId="2"/>
    <customWorkbookView name="Кондрашова Мария Викторовна - Личное представление" guid="{5C734244-E667-4290-9480-AEA5646ABC9C}" mergeInterval="0" personalView="1" xWindow="119" windowWidth="1800" windowHeight="1032" tabRatio="274" activeSheetId="2"/>
    <customWorkbookView name="Дубинина Дарья Александровна - Личное представление" guid="{AD96A141-A2B4-423B-8999-3E5C10D34CC8}" mergeInterval="0" personalView="1" maximized="1" windowWidth="1916" windowHeight="707" tabRatio="274" activeSheetId="2"/>
  </customWorkbookViews>
</workbook>
</file>

<file path=xl/calcChain.xml><?xml version="1.0" encoding="utf-8"?>
<calcChain xmlns="http://schemas.openxmlformats.org/spreadsheetml/2006/main">
  <c r="I219" i="2"/>
  <c r="G219" s="1"/>
  <c r="I218"/>
  <c r="G218" s="1"/>
  <c r="I217"/>
  <c r="G217" s="1"/>
  <c r="I216"/>
  <c r="L212"/>
  <c r="K212"/>
  <c r="J212"/>
  <c r="I211"/>
  <c r="G211" s="1"/>
  <c r="I210"/>
  <c r="G210" s="1"/>
  <c r="I209"/>
  <c r="G209" s="1"/>
  <c r="L208"/>
  <c r="K208"/>
  <c r="J208"/>
  <c r="I207"/>
  <c r="G207" s="1"/>
  <c r="M206"/>
  <c r="I206" s="1"/>
  <c r="G206" s="1"/>
  <c r="I205"/>
  <c r="G205"/>
  <c r="L204"/>
  <c r="I212" l="1"/>
  <c r="G216"/>
  <c r="G212" s="1"/>
  <c r="G208"/>
  <c r="I208"/>
  <c r="M204"/>
  <c r="I204" s="1"/>
  <c r="G204" s="1"/>
  <c r="I195" l="1"/>
  <c r="G195" s="1"/>
  <c r="I194"/>
  <c r="G194" s="1"/>
  <c r="I192"/>
  <c r="G192" s="1"/>
  <c r="L191"/>
  <c r="K191"/>
  <c r="I186"/>
  <c r="G186"/>
  <c r="I185"/>
  <c r="G185" s="1"/>
  <c r="K184"/>
  <c r="K182" s="1"/>
  <c r="I183"/>
  <c r="G183" s="1"/>
  <c r="L182"/>
  <c r="J182"/>
  <c r="G191" l="1"/>
  <c r="I184"/>
  <c r="G184" s="1"/>
  <c r="G182" s="1"/>
  <c r="I191"/>
  <c r="I182" l="1"/>
  <c r="I92"/>
  <c r="G92" s="1"/>
  <c r="L91"/>
  <c r="J91" s="1"/>
  <c r="G91"/>
  <c r="I90"/>
  <c r="G90" s="1"/>
  <c r="L89"/>
  <c r="I89" s="1"/>
  <c r="G89" s="1"/>
  <c r="L88"/>
  <c r="K88"/>
  <c r="L87"/>
  <c r="I87" s="1"/>
  <c r="G87" s="1"/>
  <c r="L86"/>
  <c r="I91" l="1"/>
  <c r="J85"/>
  <c r="K85"/>
  <c r="K91"/>
  <c r="L85"/>
  <c r="I88"/>
  <c r="G88" s="1"/>
  <c r="G85" s="1"/>
  <c r="I85" l="1"/>
  <c r="M36"/>
  <c r="K23"/>
  <c r="L23"/>
  <c r="M23"/>
  <c r="M58" l="1"/>
  <c r="I58"/>
  <c r="G58"/>
  <c r="I233"/>
  <c r="G233" s="1"/>
  <c r="I232"/>
  <c r="G232" s="1"/>
  <c r="I231"/>
  <c r="G231" s="1"/>
  <c r="I230"/>
  <c r="G230" s="1"/>
  <c r="I229"/>
  <c r="G229" s="1"/>
  <c r="L228"/>
  <c r="J80"/>
  <c r="I228" l="1"/>
  <c r="G228"/>
  <c r="K80"/>
  <c r="L80"/>
  <c r="G181" l="1"/>
  <c r="G180"/>
  <c r="H171"/>
  <c r="H162" s="1"/>
  <c r="G171"/>
  <c r="I165"/>
  <c r="G165" s="1"/>
  <c r="I164"/>
  <c r="G164" s="1"/>
  <c r="L163"/>
  <c r="I163" s="1"/>
  <c r="N162"/>
  <c r="H156"/>
  <c r="G156"/>
  <c r="L150"/>
  <c r="L144" s="1"/>
  <c r="K150"/>
  <c r="K144" s="1"/>
  <c r="G149"/>
  <c r="M144"/>
  <c r="J144"/>
  <c r="H144"/>
  <c r="N139"/>
  <c r="M139"/>
  <c r="L139"/>
  <c r="K139"/>
  <c r="J139"/>
  <c r="H139"/>
  <c r="I235"/>
  <c r="G235" s="1"/>
  <c r="G163" l="1"/>
  <c r="G162" s="1"/>
  <c r="I162"/>
  <c r="G139"/>
  <c r="L162"/>
  <c r="I150"/>
  <c r="I144" s="1"/>
  <c r="I139"/>
  <c r="G150" l="1"/>
  <c r="G144" s="1"/>
  <c r="I190"/>
  <c r="G190" s="1"/>
  <c r="I189"/>
  <c r="G189" s="1"/>
  <c r="L188"/>
  <c r="K188"/>
  <c r="G188" l="1"/>
  <c r="I188"/>
  <c r="I84" l="1"/>
  <c r="G84" s="1"/>
  <c r="I83"/>
  <c r="G83" s="1"/>
  <c r="I82"/>
  <c r="G82" s="1"/>
  <c r="I81"/>
  <c r="I80"/>
  <c r="G80" s="1"/>
  <c r="I240" l="1"/>
  <c r="I33" l="1"/>
  <c r="I74" l="1"/>
  <c r="G74" s="1"/>
  <c r="I73"/>
  <c r="G73" s="1"/>
  <c r="M68"/>
  <c r="L68"/>
  <c r="K68"/>
  <c r="J68"/>
  <c r="H68"/>
  <c r="G68" l="1"/>
  <c r="I68"/>
  <c r="H105"/>
  <c r="I105"/>
  <c r="J105"/>
  <c r="K105"/>
  <c r="L105"/>
  <c r="M105"/>
  <c r="L108"/>
  <c r="M108"/>
  <c r="I203" l="1"/>
  <c r="G203" s="1"/>
  <c r="I202"/>
  <c r="G202" s="1"/>
  <c r="I201"/>
  <c r="I200"/>
  <c r="I199"/>
  <c r="K198"/>
  <c r="J198"/>
  <c r="I198" l="1"/>
  <c r="G198"/>
  <c r="M34" l="1"/>
  <c r="M35"/>
  <c r="G33"/>
  <c r="J33"/>
  <c r="K33"/>
  <c r="L33"/>
  <c r="M33" l="1"/>
  <c r="J17"/>
  <c r="K17"/>
  <c r="L17"/>
  <c r="M17"/>
  <c r="I17"/>
  <c r="K11"/>
  <c r="L11"/>
  <c r="I250" l="1"/>
  <c r="G250" s="1"/>
  <c r="I249"/>
  <c r="G249" s="1"/>
  <c r="I248"/>
  <c r="G248" s="1"/>
  <c r="L246"/>
  <c r="K246"/>
  <c r="J246"/>
  <c r="J252"/>
  <c r="K252"/>
  <c r="L252"/>
  <c r="I254"/>
  <c r="I255"/>
  <c r="G255" s="1"/>
  <c r="I256"/>
  <c r="G256" s="1"/>
  <c r="I246" l="1"/>
  <c r="G246"/>
  <c r="I252"/>
  <c r="G254"/>
  <c r="G252" s="1"/>
  <c r="G98" l="1"/>
  <c r="G105" l="1"/>
  <c r="L98"/>
  <c r="K98"/>
  <c r="J98"/>
  <c r="I98"/>
  <c r="H98"/>
  <c r="J257" l="1"/>
  <c r="K257"/>
  <c r="I258"/>
  <c r="G258" s="1"/>
  <c r="G257" s="1"/>
  <c r="I257" l="1"/>
  <c r="M98" l="1"/>
  <c r="K108"/>
  <c r="I108"/>
  <c r="G108"/>
  <c r="I272" l="1"/>
  <c r="I271"/>
  <c r="I270"/>
  <c r="I269"/>
  <c r="I268"/>
  <c r="K267"/>
  <c r="G267"/>
  <c r="I267" l="1"/>
  <c r="I286" l="1"/>
  <c r="G293"/>
  <c r="J298"/>
  <c r="K298"/>
  <c r="L298"/>
  <c r="G300"/>
  <c r="G301"/>
  <c r="J302"/>
  <c r="K302"/>
  <c r="L302"/>
  <c r="M302"/>
  <c r="I303"/>
  <c r="I304"/>
  <c r="G304" s="1"/>
  <c r="I305"/>
  <c r="G305" s="1"/>
  <c r="I298" l="1"/>
  <c r="G337"/>
  <c r="I336"/>
  <c r="G336" s="1"/>
  <c r="L336"/>
  <c r="G285" l="1"/>
  <c r="N246" l="1"/>
  <c r="I306" l="1"/>
  <c r="G306" l="1"/>
  <c r="G302" s="1"/>
  <c r="I302"/>
  <c r="M42" l="1"/>
  <c r="I42"/>
  <c r="I310" l="1"/>
  <c r="G310" s="1"/>
  <c r="I309"/>
  <c r="G309" s="1"/>
  <c r="I308"/>
  <c r="G308" s="1"/>
  <c r="K307"/>
  <c r="J307"/>
  <c r="G307" l="1"/>
  <c r="I307"/>
  <c r="J311" l="1"/>
  <c r="I311"/>
  <c r="M51"/>
  <c r="I51"/>
  <c r="G318"/>
  <c r="M318"/>
  <c r="I318"/>
  <c r="M30"/>
  <c r="I30"/>
  <c r="G30"/>
  <c r="G341" l="1"/>
  <c r="I341"/>
  <c r="K341"/>
  <c r="L341"/>
  <c r="M119"/>
  <c r="I119"/>
  <c r="G119"/>
  <c r="M126"/>
  <c r="I126"/>
  <c r="G126"/>
  <c r="M332"/>
  <c r="I332"/>
  <c r="G332"/>
  <c r="N252"/>
  <c r="M93" l="1"/>
  <c r="I93"/>
  <c r="G93"/>
  <c r="G311"/>
  <c r="K324"/>
  <c r="G324"/>
  <c r="G51"/>
  <c r="G42"/>
  <c r="I323" l="1"/>
  <c r="L340"/>
  <c r="I340" s="1"/>
  <c r="N362"/>
  <c r="H349"/>
  <c r="I349"/>
  <c r="I355"/>
  <c r="I358" l="1"/>
  <c r="I462" l="1"/>
  <c r="I463"/>
  <c r="I464"/>
  <c r="I465"/>
  <c r="I466"/>
  <c r="I467"/>
  <c r="I468"/>
  <c r="I470"/>
  <c r="I471"/>
  <c r="I472"/>
  <c r="I473"/>
  <c r="I474"/>
  <c r="I475"/>
  <c r="I476"/>
  <c r="I477"/>
  <c r="I478"/>
  <c r="I479"/>
  <c r="I480"/>
  <c r="I481"/>
  <c r="I482"/>
  <c r="I483"/>
  <c r="I484"/>
  <c r="I485"/>
  <c r="I486"/>
  <c r="I487"/>
  <c r="I488"/>
  <c r="I489"/>
  <c r="I490"/>
  <c r="I491"/>
  <c r="I492"/>
  <c r="I493"/>
  <c r="I494"/>
  <c r="I495"/>
  <c r="I496"/>
  <c r="I497"/>
  <c r="I498"/>
  <c r="I499"/>
  <c r="I500"/>
  <c r="I501"/>
  <c r="I502"/>
  <c r="I503"/>
  <c r="I504"/>
  <c r="I505"/>
  <c r="I506"/>
  <c r="I507"/>
  <c r="I508"/>
  <c r="I509"/>
  <c r="M469"/>
  <c r="I469" s="1"/>
  <c r="I365"/>
  <c r="I366"/>
  <c r="I367"/>
  <c r="I368"/>
  <c r="I369"/>
  <c r="I370"/>
  <c r="I371"/>
  <c r="I372"/>
  <c r="I373"/>
  <c r="I374"/>
  <c r="I375"/>
  <c r="I376"/>
  <c r="I377"/>
  <c r="I378"/>
  <c r="I379"/>
  <c r="I380"/>
  <c r="I381"/>
  <c r="I382"/>
  <c r="I383"/>
  <c r="I384"/>
  <c r="I385"/>
  <c r="I386"/>
  <c r="I387"/>
  <c r="I388"/>
  <c r="I389"/>
  <c r="I390"/>
  <c r="I391"/>
  <c r="I392"/>
  <c r="I393"/>
  <c r="I394"/>
  <c r="I395"/>
  <c r="I396"/>
  <c r="I397"/>
  <c r="I398"/>
  <c r="I399"/>
  <c r="I400"/>
  <c r="I401"/>
  <c r="I402"/>
  <c r="I403"/>
  <c r="I405"/>
  <c r="I406"/>
  <c r="I407"/>
  <c r="I408"/>
  <c r="I409"/>
  <c r="I410"/>
  <c r="I411"/>
  <c r="I412"/>
  <c r="I413"/>
  <c r="I414"/>
  <c r="I415"/>
  <c r="I416"/>
  <c r="I417"/>
  <c r="I418"/>
  <c r="I419"/>
  <c r="I420"/>
  <c r="I421"/>
  <c r="I422"/>
  <c r="I423"/>
  <c r="I424"/>
  <c r="I425"/>
  <c r="I426"/>
  <c r="I427"/>
  <c r="I428"/>
  <c r="I429"/>
  <c r="I430"/>
  <c r="I431"/>
  <c r="I432"/>
  <c r="I433"/>
  <c r="I434"/>
  <c r="I435"/>
  <c r="I436"/>
  <c r="I437"/>
  <c r="I438"/>
  <c r="I439"/>
  <c r="I440"/>
  <c r="I441"/>
  <c r="I442"/>
  <c r="I443"/>
  <c r="I444"/>
  <c r="I445"/>
  <c r="I446"/>
  <c r="I447"/>
  <c r="I448"/>
  <c r="I449"/>
  <c r="I450"/>
  <c r="I451"/>
  <c r="I452"/>
  <c r="I453"/>
  <c r="I454"/>
  <c r="I455"/>
  <c r="I456"/>
  <c r="I457"/>
  <c r="I458"/>
  <c r="I459"/>
  <c r="I460"/>
  <c r="I461"/>
  <c r="M404"/>
  <c r="I404" s="1"/>
  <c r="I331"/>
  <c r="J324"/>
  <c r="I324" s="1"/>
  <c r="G367"/>
  <c r="N368"/>
  <c r="N367"/>
</calcChain>
</file>

<file path=xl/comments1.xml><?xml version="1.0" encoding="utf-8"?>
<comments xmlns="http://schemas.openxmlformats.org/spreadsheetml/2006/main">
  <authors>
    <author>Виноградова Анна Михайловна (Аттестованная сеть)</author>
  </authors>
  <commentList>
    <comment ref="F11" authorId="0">
      <text>
        <r>
          <rPr>
            <b/>
            <sz val="9"/>
            <color indexed="81"/>
            <rFont val="Tahoma"/>
            <family val="2"/>
            <charset val="204"/>
          </rPr>
          <t>Виноградова Анна Михайловна (Аттестованная сеть):</t>
        </r>
        <r>
          <rPr>
            <sz val="9"/>
            <color indexed="81"/>
            <rFont val="Tahoma"/>
            <family val="2"/>
            <charset val="204"/>
          </rPr>
          <t xml:space="preserve">
Проект реализуется с 2018 года. Период строительства 3-4 СУАЛ 2019-2026гг.</t>
        </r>
      </text>
    </comment>
  </commentList>
</comments>
</file>

<file path=xl/sharedStrings.xml><?xml version="1.0" encoding="utf-8"?>
<sst xmlns="http://schemas.openxmlformats.org/spreadsheetml/2006/main" count="2588" uniqueCount="1088">
  <si>
    <t>Наименование инвестиционного проекта/ инвестиционного объекта, вид производимых работ (строительство/ре-конструкция/др.)</t>
  </si>
  <si>
    <t>Форма собствен-ности</t>
  </si>
  <si>
    <t>ОКВЭД</t>
  </si>
  <si>
    <t xml:space="preserve">Адрес месторасполо-жения объекта </t>
  </si>
  <si>
    <t>Сроки реализации, в т.ч. по годам</t>
  </si>
  <si>
    <t>Год ввода объекта в эксплуа-тацию</t>
  </si>
  <si>
    <t>Всего</t>
  </si>
  <si>
    <t>ФБ</t>
  </si>
  <si>
    <t>ОБ</t>
  </si>
  <si>
    <t>МБ</t>
  </si>
  <si>
    <t>ВБС</t>
  </si>
  <si>
    <t>I. Наименование раздела</t>
  </si>
  <si>
    <t>1.</t>
  </si>
  <si>
    <t>&lt;Инвестиционный проект&gt;</t>
  </si>
  <si>
    <t>1.1.</t>
  </si>
  <si>
    <t>&lt;Инвестиционный объект&gt;</t>
  </si>
  <si>
    <t>Стадия реализации проекта/ степень готовности объекта (этап исполнения</t>
  </si>
  <si>
    <t>Координаты проекта (широта, долгота)</t>
  </si>
  <si>
    <t>Кадастро-вый номер земельно-го участка, на котором реализует-ся проект</t>
  </si>
  <si>
    <t>Ответственный сотрудник (ФИО, должность полностью, контактный телефон, эл. адрес)</t>
  </si>
  <si>
    <t>Примечание</t>
  </si>
  <si>
    <t>Источники финансирования (тыс. руб.), всего, в т.ч. по годам</t>
  </si>
  <si>
    <t>Объем инвестиций  (тыс. руб.), всего, в т.ч. по годам</t>
  </si>
  <si>
    <t>Потреб-ность в финанси-ровании  (тыс. руб.), всего, в т.ч. по годам</t>
  </si>
  <si>
    <t>Наименование организации-инициатора инвестицион-ного проекта/ куратор объекта</t>
  </si>
  <si>
    <t xml:space="preserve">РЕЕСТР 
инвестиционных проектов 
на территории муниципального образования город Мурманск
</t>
  </si>
  <si>
    <t>Статус инвестиционного проекта (стратегический/ приоритетный )</t>
  </si>
  <si>
    <t>Форма и сроки муниципальной поддержки</t>
  </si>
  <si>
    <t>Объем запланированных работ по проекту</t>
  </si>
  <si>
    <t>Документ, утверждающий намерение о реализации проекта</t>
  </si>
  <si>
    <r>
      <t>Документ, утверждающий намерение о реализации проекта</t>
    </r>
    <r>
      <rPr>
        <sz val="10"/>
        <color indexed="9"/>
        <rFont val="Times New Roman"/>
        <family val="1"/>
        <charset val="204"/>
      </rPr>
      <t xml:space="preserve">Основание для включения в реестр (наименование, реквизиты документа) </t>
    </r>
  </si>
  <si>
    <t>2017</t>
  </si>
  <si>
    <t>2018</t>
  </si>
  <si>
    <t>2019</t>
  </si>
  <si>
    <t>2020</t>
  </si>
  <si>
    <t>2021</t>
  </si>
  <si>
    <t>2022</t>
  </si>
  <si>
    <t>2023</t>
  </si>
  <si>
    <t>2024</t>
  </si>
  <si>
    <t>2025</t>
  </si>
  <si>
    <t>Строительство блочно-модульной котельной по улице Фестивальная в городе Мурманске</t>
  </si>
  <si>
    <t>2017-2018</t>
  </si>
  <si>
    <t>включен в реестр с 2017 года</t>
  </si>
  <si>
    <t>2016-2017</t>
  </si>
  <si>
    <t>в стадии реализации</t>
  </si>
  <si>
    <t>Строительство и ремонт объектов внешнего благоустройства города Мурманска</t>
  </si>
  <si>
    <t>2016-2018</t>
  </si>
  <si>
    <t>МАУК "Мурманские городские парки и скверы"</t>
  </si>
  <si>
    <t>проектирование</t>
  </si>
  <si>
    <t>Реконструкция объектов муниципальных дошкольных образовательных учреждений г. Мурманска</t>
  </si>
  <si>
    <t>ПИ 2017</t>
  </si>
  <si>
    <t>муниципальная</t>
  </si>
  <si>
    <t>2018-2019</t>
  </si>
  <si>
    <t>включен в реестр с 2016 года</t>
  </si>
  <si>
    <t>муниципа-льная</t>
  </si>
  <si>
    <t>Модернизация зданий средних общеобразовательных школ г. Мурманска</t>
  </si>
  <si>
    <t>2015-2020</t>
  </si>
  <si>
    <t>Модернизация муниципальных дошкольных образовательных учреждений г. Мурманска</t>
  </si>
  <si>
    <t>Реконструкция объектов муниципальных спортивных школ г. Мурманска</t>
  </si>
  <si>
    <t>разработана ПСД ДЮСШ №6, подготовка ПСД ДЮСАШ № 15.</t>
  </si>
  <si>
    <t>Повышение энергоэффективности образовательных учреждений города Мурманска</t>
  </si>
  <si>
    <t>Модернизация спортивных школьных площадок</t>
  </si>
  <si>
    <t>выполнено СОШ № 5, 17, 33, 38, 44, 57, кадетская шкла, гимназия № 2. реализуется СОШ № 13, 20, 43, 50, гимназия № 5, 6. подготовка ПСД СОШ № 56.</t>
  </si>
  <si>
    <t>Устройство игровых площадок на территории общеобразовательных учреждений</t>
  </si>
  <si>
    <t>Капитальный ремонт здания  городского спорткомплекса "Авангард"</t>
  </si>
  <si>
    <t>МАУ ГСЦ "Авангард"</t>
  </si>
  <si>
    <t>2012-2017</t>
  </si>
  <si>
    <t>включен в реестр с 2013 года</t>
  </si>
  <si>
    <t>Реконструкция спортивных площадок, находящихся на придомовых территориях по месту жительства граждан</t>
  </si>
  <si>
    <t>Физкультурно-оздоровительный комплекс открытого типа в жилом районе Росляково г.Мурманска</t>
  </si>
  <si>
    <t>ГОКУ "УКС Мурманской области"</t>
  </si>
  <si>
    <t>План инфра-структуры (ПИ)</t>
  </si>
  <si>
    <t>№  п/п (по данным реестра 2017 года)</t>
  </si>
  <si>
    <t>РАЗВИТИЕ ГОРОДСКОЙ ИНФРАСТРУКТУРЫ</t>
  </si>
  <si>
    <t xml:space="preserve">Адрес месторасположения объекта </t>
  </si>
  <si>
    <t>Дата и время выгрузки файла: 26.01.2018 14:48:20</t>
  </si>
  <si>
    <t>Отчет о ходе реализации Плана создания инвестиционных объектов и объектов инфраструктуры для инвестора в Мурманской области за 2017 год</t>
  </si>
  <si>
    <t>Версия данных: 2</t>
  </si>
  <si>
    <t>№ п/п</t>
  </si>
  <si>
    <t>Сфера</t>
  </si>
  <si>
    <t>Наименование проекта</t>
  </si>
  <si>
    <t>Место реализации проекта</t>
  </si>
  <si>
    <t>Форма собственности объекта</t>
  </si>
  <si>
    <t>План инфраструктуры</t>
  </si>
  <si>
    <t>Категория проекта</t>
  </si>
  <si>
    <t>Объём запланированных по проекту работ</t>
  </si>
  <si>
    <t>Параметры проекта</t>
  </si>
  <si>
    <t>Отчет о ходе реализации проекта за предыдущий год</t>
  </si>
  <si>
    <t>План</t>
  </si>
  <si>
    <t>Ответственный сотрудник ИОГВ (ФИО, должность полностью, контактный телефон, эл. адрес)</t>
  </si>
  <si>
    <t>Согласование ответственного ИОГВ</t>
  </si>
  <si>
    <t>Объем выполненных работ</t>
  </si>
  <si>
    <t>Отчет</t>
  </si>
  <si>
    <t>Ответственный сотрудник ОМСУ (ФИО полностью, должность полностью, контактный телефон, эл. адрес)</t>
  </si>
  <si>
    <t>Агропромышленный комплекс</t>
  </si>
  <si>
    <t>Модернизация колбасного производства</t>
  </si>
  <si>
    <t>«РАЗДЕЛ D ОБРАБАТЫВАЮЩИЕ ПРОИЗВОДСТВА»</t>
  </si>
  <si>
    <t>«г. Мурманск»</t>
  </si>
  <si>
    <t>частная</t>
  </si>
  <si>
    <t>объект не является инфраструктурным</t>
  </si>
  <si>
    <t>Выберите Категорию</t>
  </si>
  <si>
    <t xml:space="preserve">Общий объем инвестиции в основной капитал </t>
  </si>
  <si>
    <t>Текстовая информации</t>
  </si>
  <si>
    <t>Выберите этап согласования</t>
  </si>
  <si>
    <t>Объем инвестиций в основной капитал (обл.)</t>
  </si>
  <si>
    <t>Объем инвестиций в основной капитал (обл.), тыс.рублей</t>
  </si>
  <si>
    <t/>
  </si>
  <si>
    <t>Объем инвестиций в основной капитал (фед.)</t>
  </si>
  <si>
    <t>Объем инвестиций в основной капитал (фед.), тыс.рублей</t>
  </si>
  <si>
    <t>Объем инвестиций в основной капитал (мун.)</t>
  </si>
  <si>
    <t>Объем инвестиций в основной капитал (мун.), тыс.рублей</t>
  </si>
  <si>
    <t>Объем инвестиций в основной капитал (внб)</t>
  </si>
  <si>
    <t>Объем инвестиций в основной капитал (внб), тыс.рублей</t>
  </si>
  <si>
    <t>объем производства**</t>
  </si>
  <si>
    <t>объем производства</t>
  </si>
  <si>
    <t>рабочие места, чел.**</t>
  </si>
  <si>
    <t>рабочие места, чел.</t>
  </si>
  <si>
    <t>средняя зарплата, руб.**</t>
  </si>
  <si>
    <t>средняя зарплата, руб.</t>
  </si>
  <si>
    <t>2.</t>
  </si>
  <si>
    <t>Модернизация технической базы оленеводства</t>
  </si>
  <si>
    <t>Выберите Форму собственности</t>
  </si>
  <si>
    <t>объект является инфраструктурным</t>
  </si>
  <si>
    <t>3.</t>
  </si>
  <si>
    <t>Здравоохранение</t>
  </si>
  <si>
    <t>Строительство областной детской многопрофильной больницы в г.Мурманске</t>
  </si>
  <si>
    <t>«РАЗДЕЛ F СТРОИТЕЛЬСТВО»</t>
  </si>
  <si>
    <t>Серегина Марина Анатольевна, консультант управления развития информационных и материально-технических ресурсов здравоохранения, 486-153, seregina@gov-murman.ru</t>
  </si>
  <si>
    <t>4.</t>
  </si>
  <si>
    <t>Развитие предпринимательства</t>
  </si>
  <si>
    <t>Строительство многофункционального комплекса по проспекту Кольский в городе Мурманске</t>
  </si>
  <si>
    <t>государственная</t>
  </si>
  <si>
    <t>Иное</t>
  </si>
  <si>
    <t>5.</t>
  </si>
  <si>
    <t>Связь</t>
  </si>
  <si>
    <t>Создание и развитие Центра космических услуг</t>
  </si>
  <si>
    <t>«РАЗДЕЛ I ТРАНСПОРТ И СВЯЗЬ»</t>
  </si>
  <si>
    <t>6.</t>
  </si>
  <si>
    <t>Создание и развитие инфраструктуры пространственных данных</t>
  </si>
  <si>
    <t>«Ковдорский район»,«Кольский район»,«Ловозерский район»,«Печенгский район»,«Терский район»,«Кандалакшский район»,«г. Мурманск»,«г. Апатиты»,«г. Кировск»,«г. Мончегорск»,«г. Оленегорск»,«г. Полярные Зори»,«ЗАТО п. Видяево»,«ЗАТО г. Заозерск»,«ЗАТО г. Островной»,«ЗАТО г. Североморск»,«ЗАТО Александровск»</t>
  </si>
  <si>
    <t>Выберите План инфраструктуры</t>
  </si>
  <si>
    <t>7.</t>
  </si>
  <si>
    <t>Социальная сфера</t>
  </si>
  <si>
    <t>Реконструкция здания государственного областного автономного учреждения культуры "Мурманский областной драматический театр" в целях приспособления объекта культурного наследия для современного использования, г. Мурманск, просп. Ленина, д. 49</t>
  </si>
  <si>
    <t>8.</t>
  </si>
  <si>
    <t>Реконструкция региональной автоматизированной системы централизованного оповещения населения Мурманской области</t>
  </si>
  <si>
    <t>9.</t>
  </si>
  <si>
    <t>10.</t>
  </si>
  <si>
    <t>11.</t>
  </si>
  <si>
    <t>Судоремонт</t>
  </si>
  <si>
    <t xml:space="preserve">Реконструкция и техническое перевооружение 2-камерного сухого дока филиала "35 СРЗ" АО "ЦС"Звездочка" </t>
  </si>
  <si>
    <t>Медведева Марина Анатольевна, главный специалист отдела стратегического планирования, целевых программ и международного сотрудничества комитета по экономическому развитию администрации города Мурманска, тел. (8152) 45-83-20, email: MedvedevaMA@citymurmansk.ru</t>
  </si>
  <si>
    <t>12.</t>
  </si>
  <si>
    <t>Топливно-энергетический комплекс, энергетика, ЖКХ</t>
  </si>
  <si>
    <t>Строительство подстанции «Мурманская»</t>
  </si>
  <si>
    <t>«РАЗДЕЛ Е ПРОИЗВОДСТВО И РАСПРЕДЕЛЕНИЕ ЭЛЕКТРОЭНЕРГИИ,  ГАЗА И ВОДЫ»</t>
  </si>
  <si>
    <t>13.</t>
  </si>
  <si>
    <t>Развитие материально-технической базы объектов электроснабжения филиала ОАО "МРСК Северо-Запада" "Колэнерго"</t>
  </si>
  <si>
    <t>14.</t>
  </si>
  <si>
    <t>Техническое перевооружение и реконструкция электросетевых объектов ОАО "МОЭСК" на 2012-2019 годы</t>
  </si>
  <si>
    <t>15.</t>
  </si>
  <si>
    <t>16.</t>
  </si>
  <si>
    <t>Транспорт</t>
  </si>
  <si>
    <t>Комплексное развитие Мурманского транспортного узла</t>
  </si>
  <si>
    <t>Строительство и реконструкция объектов портовой инфраструктуры на берегу Кольского залива, в т.ч. угольного терминала мощностью 20 млн. т в год, железнодорожных путей пропускной способностью не менее 28 млн. т в год к проектируемым терминалам, реконструкция существующего угольного терминала и др.</t>
  </si>
  <si>
    <t>17.</t>
  </si>
  <si>
    <t>Модернизация железнодорожного вокзала</t>
  </si>
  <si>
    <t>18.</t>
  </si>
  <si>
    <t>Строительство и реконструкция участков основных автодорог регионального или межмуниципального значения</t>
  </si>
  <si>
    <t>19.</t>
  </si>
  <si>
    <t>Строительство универсальных атомных ледоколов проекта 22220 (3 шт.)</t>
  </si>
  <si>
    <t>20.</t>
  </si>
  <si>
    <t>Перегрузочный терминал ПАО "ГМК "Норильский никель" в г. Мурманск - реконструкция причала №2</t>
  </si>
  <si>
    <t>21.</t>
  </si>
  <si>
    <t>Модернизация причала №1 (замена отбойных устройств)</t>
  </si>
  <si>
    <t>22.</t>
  </si>
  <si>
    <t>Модернизация причала №1 (антикоррозийная защита шпунтовой стенки)</t>
  </si>
  <si>
    <t>23.</t>
  </si>
  <si>
    <t xml:space="preserve">Обновление подвижного состава троллейбусного парка АО "Электротранспорт" </t>
  </si>
  <si>
    <t>24.</t>
  </si>
  <si>
    <t>Физкультура и спорт</t>
  </si>
  <si>
    <t>Реконструкция городского спорткомплекса "Авангард"</t>
  </si>
  <si>
    <t>25.</t>
  </si>
  <si>
    <t>26.</t>
  </si>
  <si>
    <t>Экология</t>
  </si>
  <si>
    <t>Создание системы переработки и утилизации (захоронения) твердых бытовых отходов на территории Мурманской области на основе концессионного соглашения для нужд муниципальных образований  г.  Мурманск, ЗАТО Североморск, ЗАТО Александровск, ЗАТО Видяево, ЗАТО Заозерск, Кольский район</t>
  </si>
  <si>
    <t>«РАЗДЕЛ O ПРЕДОСТАВЛЕНИЕ ПРОЧИХ КОММУНАЛЬНЫХ,  СОЦИАЛЬНЫХ И ПЕРСОНАЛЬНЫХ УСЛУГ»</t>
  </si>
  <si>
    <t>«Кольский район»,«Печенгский район»,«г. Мурманск»,«ЗАТО г. Североморск»,«ЗАТО Александровск»</t>
  </si>
  <si>
    <t>Полигон ТБО – 250 тыс. тонн в год;
мусоросортировочный комплекс – 180 тыс. тонн в год;
мусороперегрузочные станции  – 70 тыс. тонн в год</t>
  </si>
  <si>
    <t>Приложение № 3 к телефонограмме от __________№ _____________</t>
  </si>
  <si>
    <t>Ответственный сотрудник  (ФИО полностью, должность полностью, контактный телефон, эл. адрес)</t>
  </si>
  <si>
    <t>№ п/п плана</t>
  </si>
  <si>
    <t>Строительство (реконструкция) комплекса инженерных сооружений для очистки сточных вод</t>
  </si>
  <si>
    <t>КРГХ</t>
  </si>
  <si>
    <t>2018-2021</t>
  </si>
  <si>
    <t>Модернизация улично-дорожной сети</t>
  </si>
  <si>
    <t>-</t>
  </si>
  <si>
    <t>ул. Капитана Орликовой, 9 микрорайон</t>
  </si>
  <si>
    <t>51:20:0002021:5067, 51:20:0002021:64</t>
  </si>
  <si>
    <t>12-й км автопроезда к городу Мурманску в районе Иванова ручья</t>
  </si>
  <si>
    <t>Основные технико-экономические характеристики объекта, краткое описание</t>
  </si>
  <si>
    <t>ФИЗИЧЕСКАЯ КУЛЬТУРА И СПОРТ</t>
  </si>
  <si>
    <t>ЗАВЕРШЕННЫЕ ПРОЕКТЫ</t>
  </si>
  <si>
    <t xml:space="preserve"> Устройство детской площадки на объекте благоустройства «Аллея поколений», расположенном на ул. Хлобыстова.
 Благоустройство сквера в жилом районе Росляково, ул. Советская, д. №№ 1-3.
 Мемориал, посвященный стойкости и мужеству мурманчан в годы Великой Отечественной войны на ул. Боровская.
 Благоустройство набережной озеро Семеновское (1 этап 1 очередь).
 Благоустройство зоны отдыха озеро Семеновское с устройством велосипедно-пешеходных дорожек.
 Благоустройство объекта «Детский городок» на пр. Героев-Североморцев.
 Благоустройство объекта «Аллея и сквер вдоль проспекта Ленина»
</t>
  </si>
  <si>
    <t xml:space="preserve">Главный бухгалтер Песчинская Нина Александровна, тел. 41-20-99, mgps2012@yandex,ru
Рохманийко Юрий Анатольевич,заместитель директора,т.41-19-94,mgps2012@yandex.ru
</t>
  </si>
  <si>
    <t>Крамаренко А.Н., 45-33-60</t>
  </si>
  <si>
    <t>проект реализован</t>
  </si>
  <si>
    <t>51:20:0001606:39</t>
  </si>
  <si>
    <t>реализован в  июле 2017 года</t>
  </si>
  <si>
    <t>реализован в декабре 2017 года</t>
  </si>
  <si>
    <t>ул. Гагарина, д. 39, ул. Баумана , д. 20, пр. Кольский, д. 139, ул. Кильдинская, д. 1, ул. Старостина, д. 31, ул. Маклакова, д. 33</t>
  </si>
  <si>
    <t xml:space="preserve"> реализован</t>
  </si>
  <si>
    <t>г. Мурманск,   ул. Фестивальная</t>
  </si>
  <si>
    <t>реализован в 2017 году</t>
  </si>
  <si>
    <t>Строительство и ремонт объектов внешнего благоустройства города Мурманска.
Устройство детской площадки в сквере "Аллея поколений" по ул. Хлобыстова</t>
  </si>
  <si>
    <t>Строительство и ремонт объектов внешнего благоустройства города Мурманска.
Благоустройства сквера в пгт. Росляково по ул. Советская, 1-3</t>
  </si>
  <si>
    <t>Выполнение работ по строительству стадиона, ввод в эксплуатацию</t>
  </si>
  <si>
    <t xml:space="preserve">ГП МО "Развитие физической культуры и спорта" на 2014-2020 годы, подпрограмма "Развитие спортивной инфраструктуры" - </t>
  </si>
  <si>
    <t>включен в реестр с 2018 года</t>
  </si>
  <si>
    <t>с 2013 года</t>
  </si>
  <si>
    <t>включен в реестр с 2012 года</t>
  </si>
  <si>
    <t>согласно  ПСД</t>
  </si>
  <si>
    <t>Строительство областной детской многопрофильной больницы</t>
  </si>
  <si>
    <t>ул. Капитана Маклакова, 32</t>
  </si>
  <si>
    <t>Реконструкция здания приемного отделения для создания Регионального сосудистого центра на базе ГОБУЗ "Мурманская областная клиническая больница имени П.А. Баяндина"</t>
  </si>
  <si>
    <t>ул. Академика Павлова, д. 6</t>
  </si>
  <si>
    <t>2015-2025</t>
  </si>
  <si>
    <t>по соглашению о ГЧП</t>
  </si>
  <si>
    <t>Строительство фитнес-центра с бассейном общей площадью 2000 кв.м</t>
  </si>
  <si>
    <t>вблизи ул. Баумана, д. 30</t>
  </si>
  <si>
    <t>торговая сеть "Евророс"</t>
  </si>
  <si>
    <t>МУРМАНСК - ГОРОД РАЗВИТИЯ ЧЕЛОВЕЧЕСКОГО ПОТЕНЦИАЛА</t>
  </si>
  <si>
    <t>МУРМАНСК - ДЕЛОВАЯ СТОЛИЦА ЗАПОЛЯРЬЯ</t>
  </si>
  <si>
    <t>уточняется</t>
  </si>
  <si>
    <t>информация по запросу 2016 года не представлена</t>
  </si>
  <si>
    <t>Создание садового центра</t>
  </si>
  <si>
    <t>ОАО "Цветы Заполярья"</t>
  </si>
  <si>
    <t>1 год</t>
  </si>
  <si>
    <t>АО "Север"</t>
  </si>
  <si>
    <t>Строительство многофункционального комплекса (кинотеатр, концертный зал, каток, аквапарк, фитнес-центр, зона торговли и гостиница)</t>
  </si>
  <si>
    <t>ул. Рогозерская, д. 8</t>
  </si>
  <si>
    <t>Развитие сети областных  учреждений здравоохранения</t>
  </si>
  <si>
    <t>ГОКУ "УКС Мурманской области", Министерство здравоохранения Мурманской области, учреждения здравоохранения</t>
  </si>
  <si>
    <t>2010-2020</t>
  </si>
  <si>
    <t>Главный корпус ГОБУЗ "Мурманский областной противотуберкулезный диспансер", приемное отделение ГОБУЗ "Мурманская областная клиническая больница имени П. А. Баяндина",  областная десткая многопрофильная больница</t>
  </si>
  <si>
    <t>Реконструкция радиологического корпуса Мурманского областного онкологического диспансера (корректура ПСД)</t>
  </si>
  <si>
    <t>государствен-ная</t>
  </si>
  <si>
    <t>2013-2014</t>
  </si>
  <si>
    <t>2016 год - предпроектные работы, стоимость не определена</t>
  </si>
  <si>
    <t>Реконструкция здания стационара Мурманского областного психоневрологического диспансера, г.Мурманск, ул.Лобова, 14 (корректура ПСД)</t>
  </si>
  <si>
    <t>Пристройка второго эвакуационного пути к зданию стационара ГОБУЗ "Мурманский областной психоневрологический диспансер"</t>
  </si>
  <si>
    <t>ведутся работы</t>
  </si>
  <si>
    <t>Подрядчик – ООО «Формула Уюта» (стоимость работ по контракту – 7,13 млн. руб., срок выполнения работ – 10.03.2016).</t>
  </si>
  <si>
    <t xml:space="preserve">Строительство областной детской многопрофильной больницы в г.Мурманске </t>
  </si>
  <si>
    <t>2014-2020</t>
  </si>
  <si>
    <t>разработана ПСД</t>
  </si>
  <si>
    <t xml:space="preserve">Реконструкция здания приемного отделения для создания Регионального сосудистого центра на базе ГОБУЗ "Мурманская областная клиническая больница имени П. А. Баяндина"» </t>
  </si>
  <si>
    <t>2014-2015</t>
  </si>
  <si>
    <t>выполнение работ перенесено на 2015 год</t>
  </si>
  <si>
    <t>Капитальный ремонт кровли хирургического корпуса №3 ГОБУЗ "МОКБ им. П.А.Баяндина"</t>
  </si>
  <si>
    <t>2015-2016</t>
  </si>
  <si>
    <t>Модернизация муниципальных учреждений здравоохранения</t>
  </si>
  <si>
    <t>Комитет по здравоохранению администрации города Мурманска</t>
  </si>
  <si>
    <t>2013-2017</t>
  </si>
  <si>
    <t xml:space="preserve">проведение работ и подготовка ПСД по отдельным объектам. </t>
  </si>
  <si>
    <t xml:space="preserve">Капитальный ремонт медицинских кабинетов МБУЗ "Городская поликлиника № 3" по адресу:183025, г.Мурманск, ул. Карла Маркса, д. 52                                                                                 </t>
  </si>
  <si>
    <t>Капитальный ремонт отделения врачей общей практики МБУЗ "Городская поликлиника № 7" (г. Мурманск, ул. Крупской, 40 А)</t>
  </si>
  <si>
    <t>Комитет по здравоохра-нению администрации города Мурманска</t>
  </si>
  <si>
    <t>объект сдан</t>
  </si>
  <si>
    <t>Капитальный ремонт отделения пульмонологии МБУЗ "ОМСЧ "Севрыба" (г. Мурманск, ул. Ломоносова, 18)</t>
  </si>
  <si>
    <t>Капитальный ремонт системы вентиляции операционного блока МБУЗ "ОМСЧ "Севрыба" (г. Мурманск, ул. Ломоносова, 18)</t>
  </si>
  <si>
    <t xml:space="preserve">Ведутся работы. Срок сдачи объекта декабрь 2014 </t>
  </si>
  <si>
    <t>Капитальный ремонт помещений МБУЗ "Детская городская поликлиника № 4" (г. Мурманск, ул. Бочкова, 1)</t>
  </si>
  <si>
    <t>Капитальный ремонт медицинских кабинетов МБУЗ "Детская городская поликлиника № 4"                                                              по адресу: 183014, ул. Бочкова д.1</t>
  </si>
  <si>
    <t>Капитальный ремонт МБУЗ "Родильный дом № 1" (г. Мурманск, ул. Карла Маркса, 16а)</t>
  </si>
  <si>
    <t>Капитальный ремонт помещений женской консультации № 1 МБУЗ "Родильный дом № 1" (г. Мурманск, ул. Карла Маркса, 9)</t>
  </si>
  <si>
    <t>Капитальный ремонт системы вентиляции МБУЗ "Родильный дом № 3" (г. Мурманск, ул. Бочкова, 6)</t>
  </si>
  <si>
    <t>Капитальный ремонт помещений МБУЗ "Детская консультативно-диагностическая поликлиника" (г. Мурманск, ул. Полярные Зори, 36; ул. Папанина, 1)</t>
  </si>
  <si>
    <t>Капитальный ремонт хирургического отделения МБУЗ "Городская поликлиника № 1" (г. Мурманск, ул. Шмидта, 41/9)</t>
  </si>
  <si>
    <t>Капитальный ремонт медицинских кабинетов МБУЗ "Городская поликлиника № 1" (г. Мурманск, ул. Шмидта, 41/9)</t>
  </si>
  <si>
    <t>Капитальный ремонт женской консультации МБУЗ "Городская поликлиника № 1"(г. Мурманск, ул. Шмидта, 41/9)</t>
  </si>
  <si>
    <t>Капитальный ремонт 2-го отделения МБУЗ "Мурманская инфекционная больница" (г. Мурманск, ул. Полухина, 7)</t>
  </si>
  <si>
    <t>Капитальный ремонт отделения эндоскопии МБУЗ "Мурманская городская клиническая больница скорой медицинской помощи"</t>
  </si>
  <si>
    <t>Капитальный ремонт помещений МБУЗ «Мурманская городская клиническая больница скорой медицинской помощи»: неотложной кардиологии, неврологического отделения для больных с острыми нарушениями мозгового кровообращения, ремонт помещений для размещения мультиспирального 16-срезового томографа и смежных помещений (г. Мурманск, ул. Володарского, 18)</t>
  </si>
  <si>
    <t>Капитальный ремонт подстанции скорой медицинской помощи МБУЗ "Мурманская городская клиническая больница скорой медицинской помощи" (г. Мурманск, ул. Беринга, 20)</t>
  </si>
  <si>
    <t>Капитальный ремонт гинекологического отделения МБУЗ "Мурманская городская клиническая больница скорой медицинской помощи" (г. Мурманск, ул. Володарского, 18)</t>
  </si>
  <si>
    <t xml:space="preserve">Реконструкция муниципальных учреждений здравоохранения </t>
  </si>
  <si>
    <t>2014-2017</t>
  </si>
  <si>
    <t>разработка ПСД и кокурсной документации</t>
  </si>
  <si>
    <t>МБУЗ "Городская поликлиника № 1", помещения травматологии по ул. Книповича, 4, лифт МБУЗ "Родильный дом №1".</t>
  </si>
  <si>
    <t>Реконструкция первого этажа МБУЗ "Городская поликлиника № 1" под отделение травматологии и ортопедии (г. Мурманск, ул. Шмидта, 41/9) - городской травмпункт</t>
  </si>
  <si>
    <t>Реконструкция помещений травматологии  под детскую стоматологическую                               МАУЗ" Стоматологическая поликлиника № 1"                                      по адресу: 183039, ул.Книповича, 4</t>
  </si>
  <si>
    <t>Реконструкция помещений травматологии по ул. Книповича, 4 под детскую стоматологическую поликлинику</t>
  </si>
  <si>
    <t xml:space="preserve">ведутся инженерные изыскания </t>
  </si>
  <si>
    <t>Реконструкция сухого дока и техническое перевооружение докового производства филиала «35 СРЗ» АО «ЦС Звездочка» для обеспечения докового ремонта всей номенклатуры АПЛ МСЯС и МСОН, надводных кораблей I и II рангов Северного флота, включая ТАВКР пр. 1143.5</t>
  </si>
  <si>
    <t>филиал "35 СРЗ" АО "ЦС Звездочка"</t>
  </si>
  <si>
    <t>2016-2020</t>
  </si>
  <si>
    <t>исключен в 2017 году</t>
  </si>
  <si>
    <t xml:space="preserve"> Информация о планируемой реализации проекта уточняется инициатором проекта, приведены данные  прогноза по инвестициям</t>
  </si>
  <si>
    <t xml:space="preserve"> В ПИ 2016 - Создание технопарка по обслуживанию больших надводных и крупнотоннажных судов на базе предприятия оборонно-промышленного комплекса "35 СРЗ" ОАО "ЦС Звездочка" -сроки уточняются, обновленный проект в каталоге</t>
  </si>
  <si>
    <t>в стадии проектирования, информация закрытая</t>
  </si>
  <si>
    <t>Модернизация действующего холодильника ОАО "Мурманский морской рыбный порт"</t>
  </si>
  <si>
    <t>2017-2024</t>
  </si>
  <si>
    <t>реализация приостановлена ввиду отсутвия финансирования и недостаточного объема поставок рыбопродукции в порт</t>
  </si>
  <si>
    <t>новым собственником рассматривается переспектива и варианты развития порта</t>
  </si>
  <si>
    <t>планируется новый проект на условиях ГЧП</t>
  </si>
  <si>
    <t xml:space="preserve">Создание Мурманского рыбохозяйственного информационно-консультационного арктического центра (МРИКАЦ) </t>
  </si>
  <si>
    <t>ГАОУ МО СПО «Мурманский индустриальный колледж»</t>
  </si>
  <si>
    <t>2010-2016</t>
  </si>
  <si>
    <t>проведены рабочие встречи и выездные семинары, подготовлена нормативно-правовая и методическая документация  по работе центра</t>
  </si>
  <si>
    <t>поиск помещения центра, формирование рабочих органов, поиск инвесторов</t>
  </si>
  <si>
    <t>исх. от 28.02.2017 № 185 - отказ от реализации</t>
  </si>
  <si>
    <t>Обустройство катка на территории ННОУ «Школа Пионер»</t>
  </si>
  <si>
    <t xml:space="preserve">ННОУ «Школа Пионер» </t>
  </si>
  <si>
    <t>Среднеэтажные жилые дома в 142-м квартале г. Мурманска  по ул. Декабристов Реконструкция  со сносом. первый второй этапы строительства.</t>
  </si>
  <si>
    <t>АО «Агентство Мурманнедвижимость»</t>
  </si>
  <si>
    <t>2015-2018</t>
  </si>
  <si>
    <t>данные комитета градостроителтьства и территориального развития</t>
  </si>
  <si>
    <t>2014-2018</t>
  </si>
  <si>
    <t>исключены в 2017 году</t>
  </si>
  <si>
    <t xml:space="preserve"> Муниципальное автономное дошкольное образовательное учреждение г. Мурманска № 32</t>
  </si>
  <si>
    <t>Муниципальное автономное дошкольное образовательное учреждение г. Мурманска № 78</t>
  </si>
  <si>
    <t>Муниципальное бюджетное дошкольное образовательное учреждение г. Мурманска № 101</t>
  </si>
  <si>
    <t>Муниципальное бюджетное дошкольное образовательное учреждение г. Мурманска № 104</t>
  </si>
  <si>
    <t>2014 -   1 этап (замена оконных блоков) 2016-2017     (2 этап)</t>
  </si>
  <si>
    <t>Муниципальное бюджетное дошкольное образовательное учреждение г. Мурманска № 105</t>
  </si>
  <si>
    <t>Муниципальное бюджетное общеобразовательное учреждение г. Мурманска «Средняя общеобразовательная школа № 57»</t>
  </si>
  <si>
    <t xml:space="preserve"> Муниципальное бюджетное общеобразовательное учреждение г. Мурманска «Средняя общеобразовательная школа № 18»</t>
  </si>
  <si>
    <t xml:space="preserve">МТФ ПАО "ГМК "Норильский никель" </t>
  </si>
  <si>
    <t>по уточненным данным на 20.02.2016 включен в каталог, ПИ 2016 (стоимость 2191,4 млн. руб. по данным организации на 01.11.2015)</t>
  </si>
  <si>
    <t xml:space="preserve">28.03.2017 в рамках Международного арктического форума состоялась церемония открытия перегрузочного терминала </t>
  </si>
  <si>
    <t>Строительство и последующая эксплуатация здания спортивно-оздоровительного комплекса (фитнес-центра) в г. Мурманск</t>
  </si>
  <si>
    <t>ООО "Вира"</t>
  </si>
  <si>
    <t>2015-2017</t>
  </si>
  <si>
    <t>Реконструкция областных учреждений культуры</t>
  </si>
  <si>
    <t>Комитет по культуре и искусству Мурманской области</t>
  </si>
  <si>
    <t xml:space="preserve">ведутся работы: ГОАУК «Мурманский областной драматический театр»;
ГОАУК «Мурманская областная филармония»;
проектирование: ГОБУК «Мурманская государственная областная универсальная научная библиотека»;
ГОАУК «Мурманский областной краеведческий музей»;
ГОАУК «Мурманский областной театр кукол»;
Дворец культуры имени С.М. Кирова.
</t>
  </si>
  <si>
    <t xml:space="preserve">по данным ИП 2016 ГОАУК «Мурманский областной драматический театр»;
ГОАУК «Мурманская областная филармония»;
</t>
  </si>
  <si>
    <t xml:space="preserve">Реконструкция и технологическое присоединение здания государственного областного бюджетного учреждения культуры «Мурманская государственная областная  универсальная научная библиотека», г. Мурманск, ул. С. Перовской, д. 21-а </t>
  </si>
  <si>
    <t>2014-2016</t>
  </si>
  <si>
    <t>Капитальный ремонт здания ГОБУК «Мурманская государственная областная универсальная научная библиотека»</t>
  </si>
  <si>
    <t xml:space="preserve">Реконструкция и  и технологическое присоединение здания государственного областного автономного учреждения культуры «Мурманский областной театр кукол», г. Мурманск, просп. Ленина, д. 27 </t>
  </si>
  <si>
    <t>Капитальный ремонт  большого зрительного зала Дворца культуры им.С.М.Кирова в целях приспособления объекта культурного наследия для современного использования</t>
  </si>
  <si>
    <t>Капитальный ремонт здания отдела  Полярных олимпиад ГОАУК "Мурманский областной краеведческий музей" г. Мурманск, Долина Уюта, в том числе разработка  проектной документации</t>
  </si>
  <si>
    <t>2016 год-  разработка ПСД, стоимость не определена</t>
  </si>
  <si>
    <t>Реконструкция и  и технологическое присоединение здания государственного областного автономного учреждения культуры «Мурманская областная филармония», г. Мурманск, ул.С.Перовской, д. 3</t>
  </si>
  <si>
    <t>реализован в 2016 году</t>
  </si>
  <si>
    <t xml:space="preserve">Малоэтажная жилая застройка в местах пересечения ул. Генералова- ул. Фрунзе и ул. Фрунзе –ул. М. Горького в городе Мурманске. Реконструкция со сносом» 2 этап  строительства. Многоквартирный трехэтажный дом. </t>
  </si>
  <si>
    <t>данных нет</t>
  </si>
  <si>
    <t xml:space="preserve">Малоэтажная жилая застройка в местах пересечения ул. Генералова- ул. Фрунзе и ул. Фрунзе –ул. М. Горького в городе Мурманске. Реконструкция со сносом» 1 этап  строительства. Многоквартирный трехэтажный дом. </t>
  </si>
  <si>
    <t>введен в эксплуатацию жилой многоквартирный трехэтажный дом (1 этап) по ул. Фрунзе, д.18, общей площадью 2438,9 кв.м</t>
  </si>
  <si>
    <t>Среднеэтажные жилые дома в 142-м квартале г. Мурманска  по ул. Алексея Генералова. Реконструкция  со сносом. первый второй этапы строительства.</t>
  </si>
  <si>
    <t>введен в эксплуатацию жилой многоквартирный трехэтажный дом (2 этап) по ул. Алексея Генералова, д.6/24, общей площадью 1637,8 кв.м</t>
  </si>
  <si>
    <t>филиал ОАО "МРСК Северо-Запада" "Колэнерго"</t>
  </si>
  <si>
    <t>2009-2016</t>
  </si>
  <si>
    <t>реализованы в 2015-2016 году</t>
  </si>
  <si>
    <t>ведутся работы, разрабока ПСД</t>
  </si>
  <si>
    <t>проект в ключен в ПИ 2016, каталог проектов</t>
  </si>
  <si>
    <t>Реконструкция ВЛ 110 кВ  Л-123/125 (участок от опоры № 64  до опоры № 67, расположенного в кадастровом квартале 51:20:000000 (кадастровый номер 51:20:000000:0018) с выносом опор на новый участок</t>
  </si>
  <si>
    <t xml:space="preserve"> Техническое перевооружение ПС 110кВ № 4 с заменой трансформаторов 2х25 на 2х40 МВА (№50-02/261 от 12.04.2011 ОАО "Мурманскпромстрой"; №43-0008541/15 от 04.06.2015 АО "МОЭСК"; №43-0017541/14 от 29.09.2014 АО "МОЭСК")</t>
  </si>
  <si>
    <t>2009-2017</t>
  </si>
  <si>
    <t xml:space="preserve"> Реконструкция ОРУ-35 кВ с полной заменой оборудования на ПС 150 кВ №6 (Установка модульного здания ЗРУ комплектное на 12 ячеек, ОПН наружной установки 35 кВ - 18шт, комплект оборудования СОПТ-1шт, комплект оборудования АСУ ТП -1 шт)</t>
  </si>
  <si>
    <t>2011-2017</t>
  </si>
  <si>
    <t>Реконструкция ПС-53 с заменой трансформаторов 2х25 МВА на 2х40 МВА и ПС-81 с заменой трансформаторов 2х40 МВА на 2х25 МВА</t>
  </si>
  <si>
    <t>Строительство РП-6 на территории ПС-6 (№50-02/210 от 05.10.2010г. ГОУП "ТЭКОС") (РП - 1 шт)</t>
  </si>
  <si>
    <t>2013-2016</t>
  </si>
  <si>
    <t>реализован в 2015 году</t>
  </si>
  <si>
    <t>Текущий ремонт операционного блока хирургического отделения МБУЗ "Мурманская детская городская клиническая больница" и ремонт лестничных клеток</t>
  </si>
  <si>
    <t xml:space="preserve">МБУЗ "Мурманская детская городская клиническая больница" </t>
  </si>
  <si>
    <t>работы выполнены в рамках ГП МО "Развитие здравоохранения"</t>
  </si>
  <si>
    <t>«Ворота в Арктику» в районе здания Морского вокзала по проезду Портовому, д. 25</t>
  </si>
  <si>
    <t>Арктический выставочный центр «Атомный ледокол Ленин»</t>
  </si>
  <si>
    <t>не определена</t>
  </si>
  <si>
    <t>сквер в районе Морвокзала</t>
  </si>
  <si>
    <t>"Арктическая гавань" (Морской фасад) - реконструкция пирса дальних линий, реконструкция здания морского вокзала</t>
  </si>
  <si>
    <t>ФГУП "Росморпорт"</t>
  </si>
  <si>
    <t>По проекту "Реконструкция пирса дальних линий" общий объем инвестиций - 746,755 млн. руб., в т.ч. освоенные инвестиции - 697,01 млн. руб. По проекту "Реконструкция здания морского вокзала"  -  общий объем инвестиций уточняется. Проектные работы - 10,759 млн. руб., в т.ч. освоенные инвестиции - 5,00 млн. руб</t>
  </si>
  <si>
    <t>Объект "Реконструкция пирса дальних линий" сдан в январе 2015 года, ведется реконструкция морского вокзала (включен в каталог проектов, в ПИ 2016 - объект "Строительство и реконструкция объектов федеральной собственности в морском порту Мурманск, Мурманская область",  по данным Минтранса проект в стадии конкурсных процедур)</t>
  </si>
  <si>
    <t>Арктическая гавань (Морской фасад) - реконструкция пирса дальних линий</t>
  </si>
  <si>
    <t>Объект сдан в январе 2015 года.</t>
  </si>
  <si>
    <t>"Арктическая гавань" (Морской фасад) реконструкция здания морского вокзала</t>
  </si>
  <si>
    <t>Реконструкция и строительство физкультурно-оздоровительного комплекса для игровых видов спорта в городе Мурманске</t>
  </si>
  <si>
    <t>ММКУ УКС, Комитет по физической культуре и спорту администрации города Мурманска</t>
  </si>
  <si>
    <t>исключен в 2016 году</t>
  </si>
  <si>
    <t>требуется положительное заключение государственной экспертизы по ПСД и о проверке сметной стоимости строительства, технические условия на присоединение объекта к сетям электроснабжения и согласования подъезда к спортивному объекту</t>
  </si>
  <si>
    <t xml:space="preserve">
в отсутвие инвестора принято решение об отмене проекта и демонтаже объекта</t>
  </si>
  <si>
    <t>Строительство многоквартирных жилых домов по пр. просп. Героев североморцев</t>
  </si>
  <si>
    <t>ОАО "Агентство "Мурманнедвижимость"</t>
  </si>
  <si>
    <t>2013-2015</t>
  </si>
  <si>
    <t>реконструкция со сносом, 2014 год - введена первая очередь из 2 домов, 5 секций</t>
  </si>
  <si>
    <t>введены в эксплуатацию: многоквартирный  дом просп. Героев североморцев, д. 22, 24, 26, 28; многоквартирный просп. Героев североморцев, д. 26; многоквартирный дом просп. Героев североморцев, д. 24; многоквартирный дом просп. Героев североморцев, д. 22</t>
  </si>
  <si>
    <t>Очистка, вывод из эксплуатации, ликвидация и реабилитация площадки временного хранения радиоактивных отходов филиала «35 СРЗ» ОАО «ЦС «Звездочка» для создания новых видов производства</t>
  </si>
  <si>
    <t>филиал "35 СРЗ" ОАО "ЦС Звездочка"</t>
  </si>
  <si>
    <t>включен в реестр с 2015 года</t>
  </si>
  <si>
    <t>для разработки проекта требуетсся включение его в региональную программу развития промышленности</t>
  </si>
  <si>
    <t>2015- в стадии согласования, 2016 - исключен</t>
  </si>
  <si>
    <t>Строительство учебного центра ОАО "Газпром" по подготовке персонала для освоения шельфовых месторождений</t>
  </si>
  <si>
    <t>ОАО "Газпромдобыча шельф"</t>
  </si>
  <si>
    <t>на 01.10.2015 информация о реализации проекта отсутствует</t>
  </si>
  <si>
    <t>по данным АО "Газпром" реализация проекта не планируется</t>
  </si>
  <si>
    <t>Молодежный центр "Поиск" (ул. Миронова, д.8)</t>
  </si>
  <si>
    <t>КСПВООДМ</t>
  </si>
  <si>
    <t>включен в ПИ 2016, исключен по заявке КСПВООДМ</t>
  </si>
  <si>
    <t>включен в ПИ 2017 по исх. КГиТР от 20.10.2016 № 14-04-04/5432, требует исключения по заявке КСПВООДМ от 02.03.2017 № 20-01-10/1166</t>
  </si>
  <si>
    <t>Реконструкция объектов муниципальных дошкольных образовательных учреждений г. Мурманска: Муниципальное бюджетное дошкольное образовательное учреждение г. Мурманска № 121</t>
  </si>
  <si>
    <t xml:space="preserve">Подрядчик – ООО «Пилон» (стоимость работ - 37,9 млн. руб., срок выполнения работ - 115 рабочих дней (при пятидневной рабочей неделе), начало работ определяется заявкой Заказчика, но не позднее 30 календарных дней от даты заключения контракта, контракт заключен 02.02.2015).
Источник финансирования - бюджет муниципального образования г. Мурманск.
</t>
  </si>
  <si>
    <t xml:space="preserve">Окончание работ перенесено с 2015 года на 1 квартал 2016 года. Увеличение срока выполнения работ обусловлено неоднократной корректировкой проектной документации, длительным периодом комплектации и поставки теплового оборудования, отсутствием своевременного финансирования выполненных подрядчиком работ.
</t>
  </si>
  <si>
    <t>Отчет ПИ 2015</t>
  </si>
  <si>
    <t>Комплекс работ по реконструкции стационара областного противотуберкулезного диспансера по адресу: г.Мурманск, ул.Лобова, 12</t>
  </si>
  <si>
    <t>2010-2015</t>
  </si>
  <si>
    <t>ООО "Морской торговый порт "Лавна"</t>
  </si>
  <si>
    <t>2011-2020</t>
  </si>
  <si>
    <t>исключен в 2015 году</t>
  </si>
  <si>
    <t>разработана ПСД, ведутся буровзрывные работы</t>
  </si>
  <si>
    <t>Проект реализуется на территории Кольского района (Минтранс МО).</t>
  </si>
  <si>
    <t>Строительство специализированного аварийно-спасательного центра</t>
  </si>
  <si>
    <t>ГУ МЧС РФ по делам гражданской обороны, ЧС и ликвидации последствий стихийных бедствий по Мурманской области</t>
  </si>
  <si>
    <t>предусмотрено к вводу в действие 2,2 тыс. кв.м, в январе-декабре 2014 году процент технической готовности - 74,4%</t>
  </si>
  <si>
    <t>предусмотрено к вводу в действие 2,2 тыс. кв.м, в 2014 году процент технической готовности - 82,6% (по данным Мурманскстата - Код работы 032041219)</t>
  </si>
  <si>
    <t>Обустройство премьерного кинозала в кинотеатре "Северное Сияние"</t>
  </si>
  <si>
    <t>Объект сдан в декабре 2015 года.</t>
  </si>
  <si>
    <t>Строительство сортировочного комплекса на территории муниципального образования город Мурманск (п. Дровяное)/Создание системы коммунальной инфраструктуры – системы переработки и утилизации (захоронения) твердых бытовых отходов на территории Мурманской области на основе концессионного соглашения для нужд муниципальных образований г. Мурманск: ЗАТО г. Североморск, ЗАТО Александровск, ЗАТО п. Видяево, ЗАТО г. Заозерск и Кольский район</t>
  </si>
  <si>
    <t>Комитет по развитию городского хозяйства администрации города Мурманска</t>
  </si>
  <si>
    <t>2015-2019</t>
  </si>
  <si>
    <t>ПАГМ от 01.12.2014 № 3934 в рамках схемы санитарной очистки территории города Мурманска. Создание системы коммунальной инфраструктуры – системы переработки и утилизации (захоронения) твердых бытовых отходов на территории Мурманской области на основе концессионного соглашения от 13.06.2013 Министерства природных ресурсов Мурманской области и ГОУП "Инвестиционно-консалтинговый центр" для нужд муниципальных образований Мурманской области: г.Мурманск: ЗАТО г.Североморск, ЗАТО Александровск, ЗАТО п.Видяево, ЗАТО г.Заозерск и Кольский район</t>
  </si>
  <si>
    <t>по данным Министерства природных ресурсов Мурманской области на территории города реализация нецелесообразна, включен в ПИ 2016 Мурманской области по городу Мурманску</t>
  </si>
  <si>
    <t>Расширение и реконструкция канализации (1 очередь) в г.Мурманске II пусковой комплекс</t>
  </si>
  <si>
    <t>ГОУП "Мурманскводоканал"</t>
  </si>
  <si>
    <t>2008-2015</t>
  </si>
  <si>
    <t>разработана ПСД 14920 тыс. руб., ведутся строительные работы</t>
  </si>
  <si>
    <t>Строительство съезда с проспекта Кольского в районе дома № 130 на проезд Ледокольный</t>
  </si>
  <si>
    <t>в связи с выявлением дополнительного объема работ срок завершения реализации проекта перенесен с 2014 до 01.09.2015 года</t>
  </si>
  <si>
    <t>Строительство торгово-развлекательного комплекса в Октябрьском административном округе в 102 квартале г.Мурманска - II пусковой комплекс</t>
  </si>
  <si>
    <t>ООО "ДОРИНДА-Мурманск"</t>
  </si>
  <si>
    <t>2012-2015</t>
  </si>
  <si>
    <t>нет данных по объёму и источникам инвестиций</t>
  </si>
  <si>
    <t>Капитальный ремонт здания ГАОУМОДОД "МОЦДОД "Лапландия"</t>
  </si>
  <si>
    <t xml:space="preserve">Строительство легкоатлетического манежа в г.Мурманске                                                   </t>
  </si>
  <si>
    <t>ГОУП "Учебно-спортивный центр"</t>
  </si>
  <si>
    <t>утверждена ПСД 14000 тыс. руб., ведутся строительные работы</t>
  </si>
  <si>
    <t xml:space="preserve">Строительство и реконструкция спортивных сооружений спорткомплекса "Долина Уюта" в г.Мурманск </t>
  </si>
  <si>
    <t>2008-2016</t>
  </si>
  <si>
    <t>утверждена ПСД 12720,8 тыс. руб., ведутся строительные работы</t>
  </si>
  <si>
    <t xml:space="preserve">Общий объём инвестиций 86 057,7 тыс.руб. Объём выполненных работ   по состоянию на 01.01.2017г. – 65 540,1 тыс.руб. Объём работ, подлежащих выполнению в 2017г. – 20 517,7 тыс.руб. </t>
  </si>
  <si>
    <t xml:space="preserve">Лыжероллерная трасса. Водоотводные сооружения лыжного стадиона спорткомплекса "Долина Уюта" в г.Мурманск </t>
  </si>
  <si>
    <t>утверждена ПСД 871,6 тыс. руб., ведутся строительные работы</t>
  </si>
  <si>
    <t>Создание оздоровительного центра (реконструкция фасада, создание новых площадей, реконструкция крытого мелководного бассейна, строительство плавательного бассейна)</t>
  </si>
  <si>
    <t>ММУП "Здоровье", ИП Ярмолич Т.И.</t>
  </si>
  <si>
    <t>1 этап проекта по вводу бассейнов завершен,  2 этап - реконструкция фасада здания, составлена эскизная проработка пристройки, произведен запрос ТУ от энергопоставщиков</t>
  </si>
  <si>
    <t>Создание многопрофильного спортивно-оздоровительного комплекса</t>
  </si>
  <si>
    <t>ММУП "Здоровье", ООО "Мурманспецтехника", ООО "Полар-МТС", ООО "ДизайнСтройПроект"</t>
  </si>
  <si>
    <t>прачечная самообслуживания и 1 сауна функционируют с 2012 года, в 2014 году введена 2 сауна, выполнен ремонт спортзала</t>
  </si>
  <si>
    <t>Реконструкция систем вентиляции плавательного бассейна по ул.Челюскинцев, д.2, г.Мурманск</t>
  </si>
  <si>
    <t>реализован в 2014 году</t>
  </si>
  <si>
    <t>утверждена ПСД 1197,8 тыс. руб., ведутся строительные работы</t>
  </si>
  <si>
    <t>Производство и реализация систем отопления загородных домов</t>
  </si>
  <si>
    <t>реализация прекращена в 2014 году</t>
  </si>
  <si>
    <t>Создание инновационного производства новых видов консервов из гидробионтов</t>
  </si>
  <si>
    <t>2012-2014</t>
  </si>
  <si>
    <t>Создание ресурных центров по металлообработке и сварке на базе ГАОУ СПО Мурманский индустриальный колледж</t>
  </si>
  <si>
    <t>2012-2016</t>
  </si>
  <si>
    <t>организовано обучение и повышение квалификации</t>
  </si>
  <si>
    <t>Создание лингвистического центра для повышения уровня развития коммуникативных компетенций педагогов и студентов при изучении иностранных языков</t>
  </si>
  <si>
    <t>в центре обучаются 40 студентов, 10 лучших студентов технического профиля получают именные стипендии</t>
  </si>
  <si>
    <t>Капитальный ремонт кровель зданий средних общеобразовательных школ г. Мурманска</t>
  </si>
  <si>
    <t>СОШ № 13, лицей №2</t>
  </si>
  <si>
    <t>Строительство 12-квартирного жилого дома по ул. Полярные зори, 50</t>
  </si>
  <si>
    <t>готовность объекта на 01.10.2014 100%</t>
  </si>
  <si>
    <t>Реконструкция кинотеатра "Мурманск"</t>
  </si>
  <si>
    <t>ОАО "СЕВЕР"</t>
  </si>
  <si>
    <t>открытие 11.10.2014</t>
  </si>
  <si>
    <t>Реконструкция гостинично-делового центра "Арктика"</t>
  </si>
  <si>
    <t>ОАО "Отель "Арктика"</t>
  </si>
  <si>
    <t>2010-2014</t>
  </si>
  <si>
    <t>открытие 13.09.2014</t>
  </si>
  <si>
    <t>Капитальный ремонт здания для размещения специального учреждения для содержания по решению суда иностранных граждан, подлежащих административному выдворению за пределы Российской Федерации</t>
  </si>
  <si>
    <t>исключены в 2017 (реализованы в 2013-2016)</t>
  </si>
  <si>
    <t>Ремонт бульвара в районе школы № 1 по ул. Буркова</t>
  </si>
  <si>
    <t>МАУК "МГПС"</t>
  </si>
  <si>
    <t>Ремонт сквера в районе школы № 1 по ул. Буркова</t>
  </si>
  <si>
    <t>Ремонт сквера ул. Ленинградская</t>
  </si>
  <si>
    <t>Ремонт сквера около драматического театра</t>
  </si>
  <si>
    <t>Ремонт сквера у областной библиотеки</t>
  </si>
  <si>
    <t>2013</t>
  </si>
  <si>
    <t>Ремонт бульвара по ул. Воровского (от ул. С.Перовской до лестницы)</t>
  </si>
  <si>
    <t>Ремонт сквера на ул. Профсоюзов д.20</t>
  </si>
  <si>
    <t>Ремонт сквера около театра Северного флота (аллея Памяти)</t>
  </si>
  <si>
    <t>Ремонт сквера по ул. Хлобыстова (аллея Поколений)</t>
  </si>
  <si>
    <t>Ремонт аллея ул.Сафонова 26</t>
  </si>
  <si>
    <t>Ремонт сквера на ул.Марата</t>
  </si>
  <si>
    <t>Ремонт сквера на ул.Карла Маркса 1</t>
  </si>
  <si>
    <t>Ремонт сквера на пр.Ленина 2</t>
  </si>
  <si>
    <t>Ремонт сквера на площади «Пять углов»</t>
  </si>
  <si>
    <t>2014</t>
  </si>
  <si>
    <t>Ремонт бульвара по ул.Пушкинской</t>
  </si>
  <si>
    <t>Ремонт сквера около ОАО "Отель""Арктика"</t>
  </si>
  <si>
    <t>2015</t>
  </si>
  <si>
    <t>Ремонт бульвара "Театральный"</t>
  </si>
  <si>
    <t>Сквер и установка памятника мужества стойкости жителям города Мурманска в годы ВОВ</t>
  </si>
  <si>
    <t>Сквер на ул. Челюскинцев, 9 (памятник покорителям Арктики)</t>
  </si>
  <si>
    <t>Сквер у здания Мурманского тралового флота</t>
  </si>
  <si>
    <t>Набережная Семеновского озера (первая очередь)</t>
  </si>
  <si>
    <t>Южный въезд: Стела с макетами наград</t>
  </si>
  <si>
    <t>Стела «Город-герой Мурманск»</t>
  </si>
  <si>
    <t>Светодиодная подсветка фонтанного комплекса сквера Пять углов</t>
  </si>
  <si>
    <t>Устройство детской площадки Пять углов</t>
  </si>
  <si>
    <t>Вентиляция окна на бульваре по ул. Пушкинская и устройство 2 столбов освещения</t>
  </si>
  <si>
    <t>Установка знака и плиты «Почетный гражданин»</t>
  </si>
  <si>
    <t>Проект «Мурманская скамейка»</t>
  </si>
  <si>
    <t>Установка световой иллюминации: вторая очередь композиции «Мурманск-100»</t>
  </si>
  <si>
    <t>Модернизация фонтана озеро Семеновское</t>
  </si>
  <si>
    <t>исключены в 2017 (реализованы в 2013 году)</t>
  </si>
  <si>
    <t>Муниципальное бюджетное общеобразовательное учреждение города Мурманска средняя общеобразовательная школа № 17. 183008 г. Мурманск, ул. О. Кошевого дом 12-а. Благоустройство спортивной площадки.</t>
  </si>
  <si>
    <t>исключен в 2017 (реализован в 2013 году)</t>
  </si>
  <si>
    <t>Муниципальное бюджетное общеобразовательное учреждение города Мурманска средняя общеобразовательная школа № 20. 183052 г. Мурманск, ул. Баумана дом 40. Благоустройство спортивной площадки.</t>
  </si>
  <si>
    <t>2013      (1 этап), 2015         (2 этап)</t>
  </si>
  <si>
    <t>1 этап закончен. Отчет ПИ 2016 - финансирование не выделялось.</t>
  </si>
  <si>
    <t>Создание делового центра предпринимательства</t>
  </si>
  <si>
    <t>Комитет по экономическому развитию администрации города Мурманска</t>
  </si>
  <si>
    <t>реализован в 2013 году</t>
  </si>
  <si>
    <t>Реконструкция ВНС (водопроводная насосная станция)          2-го подъема Кола Мурманск</t>
  </si>
  <si>
    <t>2011-2014</t>
  </si>
  <si>
    <t>ОАО "РЖД"</t>
  </si>
  <si>
    <t>Реконструкция поликлиники на 600 помещений под многоквартирный жилой дом со встроенными торговыми и офисными помещениями по адресу г. Мурманск, ул. Аскольдовцев</t>
  </si>
  <si>
    <t>2011-2012</t>
  </si>
  <si>
    <t>реализован в 2012 году</t>
  </si>
  <si>
    <t>27.12.2012  здание на 162 квартиры принято в эксплуатацию, 16.05.2013 вручение ключей первым 30 жильцам</t>
  </si>
  <si>
    <t>Строительство цеха по производству сырокопченых колбас</t>
  </si>
  <si>
    <t>ООО "Мелифаро"</t>
  </si>
  <si>
    <t xml:space="preserve">открытие 27.11.2012, ассортимент выпускаемой продукции – более 20 видов колбасных изделий, объем выпуска - около 70 тонн продукции ежемесячно. </t>
  </si>
  <si>
    <t>ФБ - федеральный бюджет</t>
  </si>
  <si>
    <t>ОБ - бюджет Мурманской области</t>
  </si>
  <si>
    <t>МБ - бюджет муниципального образования город Мурманск</t>
  </si>
  <si>
    <t>ВБ - внебюджетные средства</t>
  </si>
  <si>
    <t>СС - собственные средства предприятия</t>
  </si>
  <si>
    <t>КС - кредитные средства</t>
  </si>
  <si>
    <t>разработана ПСД 4322 тыс. руб., подготовка конкурсной документации</t>
  </si>
  <si>
    <t>проект в ключен в  каталог проектов</t>
  </si>
  <si>
    <t>имеется проектная документация, положительное заключение о проверке достоверности определения сметной стоимости капитального строительства № 6-2-1-0019-14 от 16.05.2014</t>
  </si>
  <si>
    <t>разработка ПСД, общая сумма инвестиций уточняется</t>
  </si>
  <si>
    <t>2013-2016 - разработка ПСД, проект включен в ПИ 2016,  каталог проектов</t>
  </si>
  <si>
    <t>ПИ2016</t>
  </si>
  <si>
    <t>по устным данным разработка ПСД не завершена в 2014 году в связи с необходимостью дополнительной проработки технологических решений, общая сумма инвестиций уточняется</t>
  </si>
  <si>
    <t>в ПИ 2016 не вошел тк сроки не определены, включен в каталог</t>
  </si>
  <si>
    <t>разработка проектной документации</t>
  </si>
  <si>
    <t>ЖИЛИЩНОЕ СТРОИТЕЛЬСТВО</t>
  </si>
  <si>
    <t>ООО "СеверСити плюс"</t>
  </si>
  <si>
    <t>14-тиэтажный жилой дом с МФК по пр.Кольский, 10. Данные ориентировочные, планируемые сроки строительства 2кв. 2015-4кв. 2018</t>
  </si>
  <si>
    <t xml:space="preserve">2013 год – подготовка территории строительной площадки; подведение к сетям энергоснабжения объектов инфраструктуры многофункционального комплекса;
2014 – разработка проектно-сметной документации;
2015-2018 годы – строительство многофункционального комплекса.
</t>
  </si>
  <si>
    <t>Строительство жилого многоквартирного дома по ул.Кирпичная в г.Мурманске</t>
  </si>
  <si>
    <t>не определен</t>
  </si>
  <si>
    <t>Разработан проект (ПСД 6120 тыс. руб.), но нет финансирования. Решение по инвестиционному проекту от 22.07.2013</t>
  </si>
  <si>
    <t>ПРОЧЕЕ СТРОИТЕЛЬСТВО</t>
  </si>
  <si>
    <t>Реконструкция здания "Центр обработки вызовов системы "112"</t>
  </si>
  <si>
    <t>разработка ПСД, 2800 тыс. рублей</t>
  </si>
  <si>
    <t xml:space="preserve">ПСД разработана, имеется положительное заключение государственной экспертизы.
Для размещения Центра планируется использовать здание по ул. Папанина, д. 18 в городе Мурманске после проведения его реконструкции. Здание двухэтажное, 1957 года постройки, имеет деревянные перекрытия. Общая площадь здания 1148 кв.м. После реконструкции здание будет оснащено необходимым технологическим оборудованием, системой видеонаблюдения, пожарно-охранной сигнализацией, системой контроля управления доступом.
</t>
  </si>
  <si>
    <t>Реконструкция незавершенного строительством здания со строительством пристройки для размещения Мурманского областного суда</t>
  </si>
  <si>
    <t>Управление Судебного департамента в Мурманской области</t>
  </si>
  <si>
    <t xml:space="preserve"> разработка ПСД, 21 млн. руб.</t>
  </si>
  <si>
    <t xml:space="preserve"> разработка ПСД завершена в 2015 году (по данным Мурманскстата - Код работы 032041219) 10,5 млн. руб.</t>
  </si>
  <si>
    <t>в 2015 году проведены проиектно-изыскательские работы</t>
  </si>
  <si>
    <t>ФГУП "Атомфлот"</t>
  </si>
  <si>
    <t>Госкорпорация "Росатом" (по данным Мурманскстата)</t>
  </si>
  <si>
    <t>Госкорпорация "Росатом" (по данным Мурманскстата - Код работы 032041219)</t>
  </si>
  <si>
    <t>Процент  технической готовности - 41,8</t>
  </si>
  <si>
    <t>Процент  технической готовности - 0,1-1,9%</t>
  </si>
  <si>
    <t>Разработка проектно-сметной документации</t>
  </si>
  <si>
    <t>разработка проектно-сметной документации</t>
  </si>
  <si>
    <t>Реконструкция объектов портовой инфраструктуры второго грузового района</t>
  </si>
  <si>
    <t>готовность 83,8 %. 2015 год - завершеие строительства очистных сооружений, системы сбора ливневых вод со складских площадей, запуск в промышленную эксплуатацию систему орошения и пожаротушения.</t>
  </si>
  <si>
    <t>готовность 86,6%. 2016 год - завершеие строительства очистных сооружений, системы сбора ливневых вод со складских площадей</t>
  </si>
  <si>
    <t>Инвестиционный проект реализован на 86%. В 2017 году предстоит завершить строительство очистных сооружений, системы сбора ливневых вод со складских площадей.</t>
  </si>
  <si>
    <t>контактация</t>
  </si>
  <si>
    <t>планируется разработка проектно-сметной документации</t>
  </si>
  <si>
    <t>направлена заявка на участие в ГП "Доступная среда в Мурманс-кой области" на 2016-2020 годы</t>
  </si>
  <si>
    <t>ООО "Газпром флот"</t>
  </si>
  <si>
    <t>Информация о планируемой реализации проекта уточняется инициатором проекта</t>
  </si>
  <si>
    <t>Информация о планируемой реализации проекта уточняется инициатором проекта, преокт включен в каталог, ПИ2016</t>
  </si>
  <si>
    <t xml:space="preserve">разработана проектно-сметная документация, оформлены договоры аренды 11 земельных участков, финансово-экономическое обоснование проекта на рассмотрении  ОАО «Газпром», разрешение на строительство объекта не оформлено в связи с отсутствием финансирования. </t>
  </si>
  <si>
    <t>Реконструкция Мурманской нефтебазы ООО "Экспонефть"</t>
  </si>
  <si>
    <t>ООО "Экспонефть"</t>
  </si>
  <si>
    <t>с 2019</t>
  </si>
  <si>
    <t>Информация о планируемой реализации проекта уточняется инициатором проекта. на 01.01.2015 данных нет</t>
  </si>
  <si>
    <t>Информация о планируемой реализации проекта уточняется инициатором проекта, по запросу 2016 года данных не представили тк проект отложен на неопредленный срок</t>
  </si>
  <si>
    <t>Строительство верфи по изготовлению модульных конструкций верхних строений нефте-газодобывающих сооружений для арктического шельфа на территории филиала "35 СРЗ"</t>
  </si>
  <si>
    <t>2017-2020</t>
  </si>
  <si>
    <t>включен в каталог, ПИ 2016 (стоимость 48,6 млн. руб.)</t>
  </si>
  <si>
    <t>включен в каталог, ПИ 2016</t>
  </si>
  <si>
    <t>Развитие терминалов 3-го грузового района Мурманского порта</t>
  </si>
  <si>
    <t>ООО "Мурманский балкерный терминал"</t>
  </si>
  <si>
    <t>2011-2014 освоено  14 млн. рублей, реализация проекта зависит от создания кумулятивно-социальной оптово-розничной торговой сети города Мурманска</t>
  </si>
  <si>
    <t>Информация инициатором не подтверждена</t>
  </si>
  <si>
    <t>2017-2022</t>
  </si>
  <si>
    <t>Строительство в городе Мурманске Центра передовых исследований в области глубокой переработки гидробионтов (ЦПИ)</t>
  </si>
  <si>
    <t>ФГБОУ "Мурманский государственный технический университет"</t>
  </si>
  <si>
    <t>выполнено ТЭО</t>
  </si>
  <si>
    <t>Реконструкция и техническое перевооружение регионального центра мониторинга и регионального информационного центра в Мурманске</t>
  </si>
  <si>
    <t xml:space="preserve">ФГБУ «Центр системы мониторинга рыболовства и связи» </t>
  </si>
  <si>
    <t>ПИ 2017. Согласование в установленном порядке конкурсной документации по объекту. В соответствии с положительным заключениме ФАУ "Главгосэкспертиза России" № 564-16/СПЭ-4121/05 по проверке достоверности сметной стоимости объекта капитального строиельства стоимость объекта в ценах III квартала 2016 года составляет 143772,92  тыс. рублей, в том числе стоимость выполненных проектно-изыскательных работ и экспертиза проектной документации.</t>
  </si>
  <si>
    <t>№  п/п</t>
  </si>
  <si>
    <t>Источники финансирования** (тыс. руб.), всего, в т.ч. по годам</t>
  </si>
  <si>
    <t>Реконструкция здания плавательного бассейна по ул. Челюскинцев, д. 2 в г. Мурманске</t>
  </si>
  <si>
    <t>Комплексное развитие СК "Долина Уюта" в г. Мурманске</t>
  </si>
  <si>
    <t>ул. Челюскинцев, д. 2</t>
  </si>
  <si>
    <t>2016-2019</t>
  </si>
  <si>
    <t>**</t>
  </si>
  <si>
    <t>КО - комитет по образованию администрации города Мурманска</t>
  </si>
  <si>
    <t>ММКУ УКС - Мурманское муниципальное казенное учреждение "Управление капитального строительства"</t>
  </si>
  <si>
    <t>ГОКУ УКС МО - государственное областное казенное учреждение "Управление капитального строительства Мурманской области"</t>
  </si>
  <si>
    <t>МАУ ГСЦ Авангард - муниципальное автономное учреждение физической культуры и спорта "Городской спортивный центр "Авангард"</t>
  </si>
  <si>
    <t>КК - комитет по культуре администрации города Мурманска.</t>
  </si>
  <si>
    <t>*</t>
  </si>
  <si>
    <t>***</t>
  </si>
  <si>
    <t xml:space="preserve">РСД - решение Совета депутатов города Мурманска  от 15.12.2017 № 42-741 
"Об утверждении программы комплексного развития социальной инфраструктуры муниципального образования город Мурманск на 2017 - 2035 годы"
</t>
  </si>
  <si>
    <t xml:space="preserve"> Капитальный ремонт спортивной площадки по адресу: г. Мурманск, ул. Аскольдовцев в районе дома N 26, корпус 3</t>
  </si>
  <si>
    <t xml:space="preserve"> Устройство ливневой канализации физкультурно-оздоровительного комплекса открытого типа в жилом районе Росляково г. Мурманска</t>
  </si>
  <si>
    <t>2013-2019</t>
  </si>
  <si>
    <t>2014-2021</t>
  </si>
  <si>
    <t>КУЛЬТУРА</t>
  </si>
  <si>
    <t>пр. Ленина, 49</t>
  </si>
  <si>
    <t>в рзработке сметная документация для опредления стоимости восстановления здания (360 тыс. руб.)</t>
  </si>
  <si>
    <t>Реконструкция кинотеатра "Атланктика"</t>
  </si>
  <si>
    <t>ООО "Кинопредприятие Мурманск"</t>
  </si>
  <si>
    <t>исключен в 2018</t>
  </si>
  <si>
    <t>РСД от 15.12.2017 № 42-741</t>
  </si>
  <si>
    <t>ПАГМ от 10.11.2017 N 3601</t>
  </si>
  <si>
    <t>МСТР МО, МЗ МО, ГОКУ УКС МО</t>
  </si>
  <si>
    <t>КО</t>
  </si>
  <si>
    <t>КФиС</t>
  </si>
  <si>
    <t>КРГХ - комитет по развитию городского хозяйства администрации города Мурманска</t>
  </si>
  <si>
    <t>ММБУ "ЦОДД" - Мурманское муниципальное бюджетное учреждение  "Центр организации дорожного движения"</t>
  </si>
  <si>
    <t>МАУК "МГПС" - Муниципальное автономное учреждение культуры "Мурманские городские парки и скверы"</t>
  </si>
  <si>
    <t>приказ МРПП от 13.01.2017 № 5/1-ОД</t>
  </si>
  <si>
    <t>перспективный для реализации на принципах ГЧП</t>
  </si>
  <si>
    <t>РСД от 15.12.2017 № 42-741, приказ МРПП от 13.01.2017 № 5/1-ОД</t>
  </si>
  <si>
    <t>согласно ПСД</t>
  </si>
  <si>
    <t>ГОКУ УКС МО</t>
  </si>
  <si>
    <t>ПАО "ММТП"</t>
  </si>
  <si>
    <t>исключен в 2018 году</t>
  </si>
  <si>
    <t>информация по проекту не подтверждане</t>
  </si>
  <si>
    <t>включен в реестр с 2016 года, каталог, ПИ 2016-2017</t>
  </si>
  <si>
    <t>не определн</t>
  </si>
  <si>
    <t xml:space="preserve">КО </t>
  </si>
  <si>
    <t>ФГБОУ "МГТУ"</t>
  </si>
  <si>
    <t>ФГБОУ "МГТУ", ООО "ИНТЭЖ"</t>
  </si>
  <si>
    <t>Модернизация спортивных школьных площадок гимназии № 5,10</t>
  </si>
  <si>
    <t>КО, ММКУ УКС</t>
  </si>
  <si>
    <t xml:space="preserve">КСПВООДМ - комитет по социальной поддержке, взаимодействию с общественными организациями и делам молодежи администрации города Мурманска </t>
  </si>
  <si>
    <t>ОАО "ММРП"</t>
  </si>
  <si>
    <t>смена собственника</t>
  </si>
  <si>
    <t>http://minec.gov-murman.ru/activities/project_management/reg_projects/</t>
  </si>
  <si>
    <t>КО,      ММКУ "УКС"</t>
  </si>
  <si>
    <t>В стадии реализации</t>
  </si>
  <si>
    <t>Строительство и последующая эксплуатация рыбоперерабатывающего завода в г. Мурманске</t>
  </si>
  <si>
    <t>ООО «РПК Гавань»</t>
  </si>
  <si>
    <t>2018-2020</t>
  </si>
  <si>
    <t>Капитальный ремонт здания ГОАУК «Мурманский областной театр кукол».</t>
  </si>
  <si>
    <t>ул. Софьи Перовской, 21А</t>
  </si>
  <si>
    <t>пр. Ленина, 90</t>
  </si>
  <si>
    <t>ПАО «НК «Роснефть»,            АО «82 СРЗ</t>
  </si>
  <si>
    <t>НКО «Фонд поддержки прибрежного рыбохозяйственного комплекса Мурманской области»</t>
  </si>
  <si>
    <t>Подключение объекта "Водоразборные колонки для обеспечения участков, предназначенных для ИЖС многодетным семьям" к централизованной системе водоснабжения</t>
  </si>
  <si>
    <t>2019-2021</t>
  </si>
  <si>
    <t>реализован 2018</t>
  </si>
  <si>
    <t>Капитальный ремонт здания 1/16 по улице Полярной дивизии под детскую художественную школу</t>
  </si>
  <si>
    <t xml:space="preserve"> КРГХ (ММБУ "УДХ", ММБУ "ЦОДД")</t>
  </si>
  <si>
    <t>до 2018</t>
  </si>
  <si>
    <t xml:space="preserve">Реконструкция объектов портовой инфраструктуры грузового района №1 </t>
  </si>
  <si>
    <t>Экологический комплекс в районе причала № 20 Мурманского морского торгового порта</t>
  </si>
  <si>
    <t>включен в реестр в 2018 году</t>
  </si>
  <si>
    <t>Реконструкция Мурманской базы ООО "Газпром флот" для обеспечения работ на арктическом шельфе РФ Участок № 1 и Участок № 2</t>
  </si>
  <si>
    <t xml:space="preserve">Техническое перевооружение докового производства на «35
судоремонтном заводе» - филиале АО «Центр судоремонта «Звёздочка»
</t>
  </si>
  <si>
    <t>ООО  «Меридиан»</t>
  </si>
  <si>
    <t>Организация туристических круизов по акватории Кольского залива</t>
  </si>
  <si>
    <t>ООО "Северный город"</t>
  </si>
  <si>
    <t>Строительство Центра международной торговли "Мурман"</t>
  </si>
  <si>
    <t>не определены</t>
  </si>
  <si>
    <t>ООО "Рыбный Берег", НО АПРФХМ, ПА "АК"</t>
  </si>
  <si>
    <t>2019-2022</t>
  </si>
  <si>
    <t>2013-2020</t>
  </si>
  <si>
    <t>Реализован в 2018 году</t>
  </si>
  <si>
    <t>ГАУМО "Центр спортивной подготовки"</t>
  </si>
  <si>
    <t>Реконструкция здания ГОАУК "Мурманский областной драматический театр" в целях приспособления объекта культурного наследия для современного использования</t>
  </si>
  <si>
    <t>реализован в 2018</t>
  </si>
  <si>
    <t>исключен из гос.программы, информация не подтверждена инициатором.</t>
  </si>
  <si>
    <t>Реконструкция каньонов ГОБУЗ "Мурманский областной онкологический диспансер", г.Мурманск, ул.Павлова, 6</t>
  </si>
  <si>
    <t>письмо от 22.11.2018 № 21-01-06/1428</t>
  </si>
  <si>
    <t>письмо от 14.11.2018 № 110/07</t>
  </si>
  <si>
    <t xml:space="preserve"> от 27.11.2018 (по эл.почте)</t>
  </si>
  <si>
    <t>письмо от 15.11.2018 № МТФ-01/1828-исх</t>
  </si>
  <si>
    <t>письмо от 20.11.2018 №874-15А/148/ДСП</t>
  </si>
  <si>
    <t>письмо от 22.11.2018 №07-03/5263-ЛК</t>
  </si>
  <si>
    <t>письмо от 08.11.2018 №14/8379</t>
  </si>
  <si>
    <t xml:space="preserve">АО "МОЭСК" </t>
  </si>
  <si>
    <t xml:space="preserve">РЕЕСТР инвестиционных проектов на территории муниципального образования город Мурманск
</t>
  </si>
  <si>
    <t>Строительство, реконструкция, модернизация объектов инфраструктуры Мурманского морского рыбного порта на условиях государственно-частного партнерства</t>
  </si>
  <si>
    <t>АО "ММРП"</t>
  </si>
  <si>
    <t>Проводится работа по актуализации плана модернизации и обновления перегрузочной техники  и инфраструктуры порта.</t>
  </si>
  <si>
    <t>информация не подтверждена инициатором.</t>
  </si>
  <si>
    <t>Строительство крытого катка с искусственным льдом МАУ ГСЦ "Авангард", расположенного по адресу: г.Мурманск, ул.Капитана Орликовой, 9 микрорайон</t>
  </si>
  <si>
    <t>Реконструкция спорткомплекса "Снежинка" (КП-2) и "Дом лыжника" в городе Мурманске</t>
  </si>
  <si>
    <t>ЗДРАВООХРАНЕНИЕ</t>
  </si>
  <si>
    <t>ул. Академика Павлова, д. 6, корпус 2</t>
  </si>
  <si>
    <t>Строительство головного универсального атомного ледокола проекта 22220</t>
  </si>
  <si>
    <t>Строительство первого и второго серийных универсальных атомных ледоколов проекта 22220</t>
  </si>
  <si>
    <t>Строительство третьего и четвертого серийных универсальных атомных ледоколов проекта 22220</t>
  </si>
  <si>
    <t>Перегрузочный терминал ПАО "ГМК "Норильский никель" в г.Мурманске. Такелажный склад с открытой складской площадкой</t>
  </si>
  <si>
    <t>Создание туристско-рекреационного кластера "Мурманский"</t>
  </si>
  <si>
    <t>2020-2025</t>
  </si>
  <si>
    <t>Комплексная организация производства и оптово-розничной торговли морепродуктами, живой рыбой населению города Мурманска через специализированный рыбный магазин "НАШ ОКЕАН" на основе  передержки живых гидробионтов и переработки на его площадях</t>
  </si>
  <si>
    <t>2018-2025</t>
  </si>
  <si>
    <t>Создание в г. Мурманске инжинирингового центра биотехнологий</t>
  </si>
  <si>
    <t>Реконструкция полигона Мурманского  строительного колледжа им.Н.Е.Момота</t>
  </si>
  <si>
    <t>МИНОБР - Министерство образования и науки Мурманской области</t>
  </si>
  <si>
    <t>МИНОБР,
ГОКУ УКС МО</t>
  </si>
  <si>
    <t>2013 - 2021</t>
  </si>
  <si>
    <t>МСТР МО, ГОКУ УКС МО,
ККИ МО</t>
  </si>
  <si>
    <t>МСТР МО, МЗ МО,
ГОКУ УКС МО</t>
  </si>
  <si>
    <t xml:space="preserve">Реконструкция спортивной площадки по адресу: г. Мурманск, Северный проезд, д. 12 д. 14; </t>
  </si>
  <si>
    <t>г. Мурманск, ул. Аскольдовцев в районе дома N 26, корпус 3</t>
  </si>
  <si>
    <t xml:space="preserve">г. Мурманск, Северный проезд, д. 12 д. 14; </t>
  </si>
  <si>
    <t>ПАО "Мурманская ТЭЦ"</t>
  </si>
  <si>
    <t>АГМ</t>
  </si>
  <si>
    <t xml:space="preserve">КО
</t>
  </si>
  <si>
    <t>КО,
ММКУ УКС</t>
  </si>
  <si>
    <t>Межшкольный стадион в г. Мурманске (I, II этап)</t>
  </si>
  <si>
    <t>пр. Героев Североморцев, д.2</t>
  </si>
  <si>
    <t>ул. Лобова, д.51</t>
  </si>
  <si>
    <t xml:space="preserve">Реконструкция автомобильного рынка на ул. Подгорная </t>
  </si>
  <si>
    <t xml:space="preserve">исключен в 2018 </t>
  </si>
  <si>
    <t>Создание кумулятивно-социальной оптово-розничной торговой сети города Мурманска</t>
  </si>
  <si>
    <t>ООО "Агрострой"</t>
  </si>
  <si>
    <t>Исх. АО "АК" от 09.03.2018 № 6-03/ви</t>
  </si>
  <si>
    <t>Осуществление технологического присоединения к электрическим сетям энергопринимающих устройств объекта: многоквартирные жилые дома, расположенные в мкр. Жилстрой</t>
  </si>
  <si>
    <t>г. Мурманск,   ул. Фрунзе</t>
  </si>
  <si>
    <t>выполнена проектная документация для установки двухтрансформаторной 2БКТПБ-0,6/0,4 кВ и по прокладке линии электропредач от ПС-19 до устанавливаемой 2БКТПБ-0,6/0,4 кВ, ввод объектов -октябрь 2017</t>
  </si>
  <si>
    <t>МУРМАНСК - ТРАНСПОРТНО-ЛОГИСТИЧЕСКИЙ УЗЕЛ</t>
  </si>
  <si>
    <t>МУРМАНСК - ВЕДУЩИЙ РЫБОХОЗЯЙСТВЕННЫЙ ЦЕНТР</t>
  </si>
  <si>
    <t>МУРМАНСК - ГОРОД КОМФОРТНОЙ ГОРОДСКОЙ СРЕДЫ</t>
  </si>
  <si>
    <t>имеет гриф "для служебного пользования"</t>
  </si>
  <si>
    <t>МСТР МО, ГОКУ «УКС МО»,
ККИ МО</t>
  </si>
  <si>
    <t>МСТР МО,
ГАУДО Лапландия</t>
  </si>
  <si>
    <t>Реконструкция здания ГОБУК«Мурманский областной краеведческий музей» в целях приспособления объекта культурного наследия для современного использования</t>
  </si>
  <si>
    <t>МАУ ГСЦ "Авангард",
КФиС МО</t>
  </si>
  <si>
    <t>Реновация гостинично-ресторанного комплекса  «Меридиан»</t>
  </si>
  <si>
    <t>Модернизация школьных спортивных  площадок</t>
  </si>
  <si>
    <t xml:space="preserve">Строительство, благоустройство и ремонт общественных территорий города Мурманска 
</t>
  </si>
  <si>
    <t>2016-2021</t>
  </si>
  <si>
    <t>2018 факт</t>
  </si>
  <si>
    <t>Строительство подстанции "Мурманская"</t>
  </si>
  <si>
    <t>Техническое перевооружение и реконструкция электросетевых объектов АО "МОЭСК" на 2012-2019 годы</t>
  </si>
  <si>
    <t>2020-2024</t>
  </si>
  <si>
    <t>включен в реестр в 2019 году</t>
  </si>
  <si>
    <t>МИНЭНЕРГО</t>
  </si>
  <si>
    <t>государст-
венная</t>
  </si>
  <si>
    <t>муници-
пальная</t>
  </si>
  <si>
    <t>Наименова-
ние организации-инициатора инвестицион-ного проекта/ куратор объекта*</t>
  </si>
  <si>
    <t>Статус инвести-
ционно-
го проекта (стратегический/ приоритетный )</t>
  </si>
  <si>
    <t>Объем запла-
ниро-
ванных работ по проек-
ту</t>
  </si>
  <si>
    <t xml:space="preserve">АО "Электро-
транспорт" </t>
  </si>
  <si>
    <t>2018-2024</t>
  </si>
  <si>
    <t>Строительство рыбоперерабатывающего завода ООО "Русская пикша"</t>
  </si>
  <si>
    <t>ООО "Русская Рыбопромышленная Компания", ГК "Агама"</t>
  </si>
  <si>
    <t>г. Мурманск, ул. Траловая, 38</t>
  </si>
  <si>
    <t>Строительство рыбоперерабатывающего завода ООО "Русская треска"</t>
  </si>
  <si>
    <t>реализован в 2019 году</t>
  </si>
  <si>
    <t>ОБРАЗОВАНИЕ</t>
  </si>
  <si>
    <t>Инвестиционные проекты ПАО "Мурманская ТЭЦ" по  реконструкции и модернизации существующих источников теплоснабжения, повышению экологической и энергетической эффективности, обеспечению физической защиты предприятия, реконструкции тепловых сетей</t>
  </si>
  <si>
    <t>Наименование инвестиционного проекта/ инвестиционного объекта, вид производимых работ (строительство/ре-конструкция/др.), ОКВЭД</t>
  </si>
  <si>
    <t xml:space="preserve">Основание для включения в реестр (наименование, реквизиты документа), дата включения в реестр / исключения из реестра </t>
  </si>
  <si>
    <t>Примечание (координаты проекта (широта, долгота) / кадастровый номер земельного участка, на котором реализуется проект / др.)</t>
  </si>
  <si>
    <t>приказ МРПП от 13.01.2017 № 5/1-ОД, включен в реестр с 2012 года</t>
  </si>
  <si>
    <t>приказ МРПП от 13.01.2017 № 5/1-ОД, включен в реестр с 2017 года</t>
  </si>
  <si>
    <t>приказ МРПП от 13.01.2017 № 5/1-ОД, включен в реестр с 2015 года</t>
  </si>
  <si>
    <t>ПАГМ от 13.11.2017 N 3608, включен в реестр с 2018 года</t>
  </si>
  <si>
    <t>ПАГМ 13.11.2017 № 3604, включен в реестр с 2014 года, ПИ 2017</t>
  </si>
  <si>
    <t>ПАГМ 13.11.2017 № 3604, включен в реестр с 2014 года</t>
  </si>
  <si>
    <t>РСД от 15.12.2017 № 42-741, включен в реестр с 2017 года</t>
  </si>
  <si>
    <t>ПАГМ от 31.01.2018 № 202, приказ МРПП от 13.01.2017 № 5/1-ОД, включен в реестр с 2012 года</t>
  </si>
  <si>
    <t>Свидетельство о государственной регистрации права собственности на объект от 08.09.2015 № 51-АВ 517446, 51:20:0002021:984</t>
  </si>
  <si>
    <t>Строительство опорной базы берегового обеспечения шельфовых проектов в Арктической зоне Российской Федерации с созданием промышленного кластера нефтесервисных производств и центра сервисного обслуживания кораблей и судов, осуществляющих плавание в акватории Северного морского пути, в жилрайоне Росляково г. Мурманска на базе АО «82 СРЗ» (ОКВЭД - 33.15)</t>
  </si>
  <si>
    <t>ПАГМ от 13.11.2017 N 3607, включен в реестр с 2018 г., исключен в 2020 г. (вх. от 15.01.2020 № 23-07-04/ КРГХ АГМ)</t>
  </si>
  <si>
    <t>ПАГМ от 13.11.2017 N 3608, включен в реестр с 2018 г., исключен в 2020 г. (вх. от 15.01.2020 № 23-07-04/ КРГХ АГМ)</t>
  </si>
  <si>
    <t xml:space="preserve">дальнейшее строительство не планируется </t>
  </si>
  <si>
    <t>г. Мурманск, Портовый проезд, д. 19</t>
  </si>
  <si>
    <t>проектирование, проект находиться на согласовании в ФАУ "Главгосэкспертиза"</t>
  </si>
  <si>
    <t>ПАГМ от 13.11.2017 № 3605, включен в реестр с 2017 г., исключен в 2020 г. (вх. от 07.02.2020 № 11-03-11/416)</t>
  </si>
  <si>
    <t>включен в реестр с 2017 г., исключен в 2020 г. (вх. от 17.02.2020 № 16-02/947-АВ)</t>
  </si>
  <si>
    <t>2019 факт</t>
  </si>
  <si>
    <t>завершен</t>
  </si>
  <si>
    <t>включен в реестр в 2018 г., исключен в 2020 г. (вх. от 14.02.2020 № 1-02-2/1541)</t>
  </si>
  <si>
    <t>Строительство 14-этажного жилого дома с многофункциональным комплексом «Молодежный» по проспекту Кольский в г. Мурманске</t>
  </si>
  <si>
    <t xml:space="preserve">включен в реестр с 2013 года, исключен в 2020 г. (вх. от 29.01.2020 № 13) </t>
  </si>
  <si>
    <t>2015-2023</t>
  </si>
  <si>
    <t>Модернизация зданий образовательных учреждений города Мурманска</t>
  </si>
  <si>
    <t>2020-2030</t>
  </si>
  <si>
    <t>ПАГМ 13.11.2017 № 3604, включен в реестр с 2020 года</t>
  </si>
  <si>
    <t>2016-2030</t>
  </si>
  <si>
    <t>2012-2024</t>
  </si>
  <si>
    <t>в стадии реализации, разработка ПСД</t>
  </si>
  <si>
    <t>51:20:0001009:84;
51:20:0001300:488</t>
  </si>
  <si>
    <t>Школа на 1200 мест в районе улиц Скальная – Маклакова в городе Мурманске</t>
  </si>
  <si>
    <t>КО, КС</t>
  </si>
  <si>
    <t>ул. Скальная - Маклакова, г. Мурманск</t>
  </si>
  <si>
    <t>51:20:0002126:12</t>
  </si>
  <si>
    <t>Согласно ПСД</t>
  </si>
  <si>
    <t>Модернизация технологического оборудования АО "ММТП"</t>
  </si>
  <si>
    <t xml:space="preserve">Пылезащитные ограждения на территории АО "Мурманский морской торговый порт" </t>
  </si>
  <si>
    <t>АО "ММТП"</t>
  </si>
  <si>
    <t>ООО «Парк»</t>
  </si>
  <si>
    <t>ПАГМ 13.11.2017 № 3604, включен в реестр с 2019 года</t>
  </si>
  <si>
    <t>Строительство двух заводов по переработке трески, пикши и других видов рыб малой мощности и монтажа очистных сооружений и энергообеспечивающей инфраструктуры</t>
  </si>
  <si>
    <t xml:space="preserve">согласно письму Комитета по туризму Мурманской области </t>
  </si>
  <si>
    <t>включен в реестр в 2018 году, исключен в 2020 г.</t>
  </si>
  <si>
    <t>не подтвержден Евенко А.А</t>
  </si>
  <si>
    <t>включен в реестр с 2012 года, исключен в 2020</t>
  </si>
  <si>
    <t xml:space="preserve">Мурманский филиал ПАО "МРСК Северо-Запада" </t>
  </si>
  <si>
    <t>РСД от 15.12.2017 № 42-741, включен в реестр с 2016 года, исключен в 2020</t>
  </si>
  <si>
    <t>Потребность в финанси-ровании  (тыс. руб.), всего, в т.ч. по годам</t>
  </si>
  <si>
    <t>не определе-ны</t>
  </si>
  <si>
    <t>включен в реестр с 2017 года, исключен в 2020</t>
  </si>
  <si>
    <t>исх. ООО "Русская треска" от 27.09.2019 № 102</t>
  </si>
  <si>
    <t>Перегрузочный терминал ПАО "ГМК "Норильский никель" в г. Мурманск - капитальный ремонт причала № 1</t>
  </si>
  <si>
    <t>Реконструкция ВНС (водопроводная насосная станция) 1-го подъема Кола Мурманск</t>
  </si>
  <si>
    <t>Устройство пешеходного перехода со звуковой и световой сигнализацией на ст. Мурманск</t>
  </si>
  <si>
    <t>МЗ МО - Министерство здравоохранения Мурманской области</t>
  </si>
  <si>
    <t>государст
венная</t>
  </si>
  <si>
    <t>включен в реестр с 2018 года, исключен в 2020</t>
  </si>
  <si>
    <t>проект завершен в 2019 году</t>
  </si>
  <si>
    <t xml:space="preserve">ПРОЧЕЕ </t>
  </si>
  <si>
    <t>Аппаратно-программный комплекс шифрования АПКШ «Континент»</t>
  </si>
  <si>
    <t xml:space="preserve">Филиал «КолАтомЭнергоСбыт» 
АО «АтомЭнергоСбыт»
</t>
  </si>
  <si>
    <t>Строительство завода по переработке трески, пикши и других видов рыб малой мощности</t>
  </si>
  <si>
    <t>ООО «Причал-Л»</t>
  </si>
  <si>
    <t>исх. ООО "Русская треска" от 27.09.2019 №102, включен в реестр в 2019 году, исключен в 2020 г.</t>
  </si>
  <si>
    <t>вх. от 17.02.2020 № 16-02/947-АВ, включен в реестр в 2020 г., исключен в 2020 г.</t>
  </si>
  <si>
    <t>включен в реестр в 2020 г., исключен в 2020 г.</t>
  </si>
  <si>
    <t>включен в реестр с 2015 года, исключен в 2020 г.</t>
  </si>
  <si>
    <t>включен в реестр с 2017 года, исключен в 2020 году</t>
  </si>
  <si>
    <t>Концессионное соглашение от 25.02.2019, включен в реестр с 2018 года, ПАГМ от 10.11.2017 № 3601, исключен в 2020 г.</t>
  </si>
  <si>
    <t>2012-2019</t>
  </si>
  <si>
    <t>2020 факт</t>
  </si>
  <si>
    <t>КО, КС ММКУ УКС</t>
  </si>
  <si>
    <t>реализация проекта отменена</t>
  </si>
  <si>
    <t xml:space="preserve">ПАГМ 13.11.2017 № 3604, включен в реестр в 2020 г., исключен в 2021 г. (вх. от 15.02.2021 № 11-03-11/444) </t>
  </si>
  <si>
    <t>Школа на улице Советская в городе Мурманске</t>
  </si>
  <si>
    <t>включен в реестр в 2021 г. (вх. от 15.02.2021 № 11-03-11/444)</t>
  </si>
  <si>
    <t>Школа по переулку Казарменному в городе Мурманске</t>
  </si>
  <si>
    <t>пер. Казармен-ный, г. Мурманск</t>
  </si>
  <si>
    <t>Строительство детского сада на 80 мест в районе дома № 44 по улице Капитана Орликовой</t>
  </si>
  <si>
    <t>г. Мурманск,  ул. Капитана Орликовой</t>
  </si>
  <si>
    <t>г. Мурманск,  ул. Достоевского</t>
  </si>
  <si>
    <t>ООО "Международ-ный деловой центр "Мурман"</t>
  </si>
  <si>
    <t xml:space="preserve">Объект создан, введен в эксплуатацию. Выдано разрешение на ввод объекта в эксплуатацию от 25.12.2020 
№ 51-RU 51301000-681-202
</t>
  </si>
  <si>
    <t>Рекультивация городской свалки твердых отходов</t>
  </si>
  <si>
    <t>ММБУ "Экосистема" / КРГХ</t>
  </si>
  <si>
    <t>2019-2023</t>
  </si>
  <si>
    <t>Мурманс-кая область, муници-пальное образова-ние город Мурманск, сооружение 1</t>
  </si>
  <si>
    <t>2017 год</t>
  </si>
  <si>
    <t>ММКУ УКС,
КС, КГиТР</t>
  </si>
  <si>
    <t>исключен</t>
  </si>
  <si>
    <t>г. Мурманск, улица Ленинградская, дом 26</t>
  </si>
  <si>
    <t>включен в реестр в 2021 году (ПАГМ № 145 от 26.01.2021)</t>
  </si>
  <si>
    <t>Строительство детского сада на 196 мест в районе домов № 31, 32 по улице Достоевского</t>
  </si>
  <si>
    <t xml:space="preserve">включен в реестр в 2018 году, исключен в 2021 г. (вх. от 30.07.2021 № 236) </t>
  </si>
  <si>
    <t xml:space="preserve">включен в реестр с 2017 года, исключен в 2021 г. (вх. от 30.07.2021 № 236) </t>
  </si>
  <si>
    <t>включен в реестр с 2015 года, исключен в 2021 г. (на основании информации сайта Федеральной адресной инвестиционной программы России)</t>
  </si>
  <si>
    <t>2018-2023</t>
  </si>
  <si>
    <t>ПАГМ 13.11.2017 № 3604, включен в реестр с 2014 года, исключен в 2021 г. (вх. от 27.08.2021 № 16-01-13/3693)</t>
  </si>
  <si>
    <t>перспек-тивный для реализа-ции на принци-пах ГЧП</t>
  </si>
  <si>
    <t>АО "Мурман-энергосбыт"</t>
  </si>
  <si>
    <t>2020-2026</t>
  </si>
  <si>
    <t>51:20:0003204:9</t>
  </si>
  <si>
    <t>Капитальный ремонт фасада МБОУ города Мурманска "Гимназия № 2"</t>
  </si>
  <si>
    <t>включен в реестр в 2021 г. (вх. от 03.08.2021 № 11-03-11/2259)</t>
  </si>
  <si>
    <t>Оптово-розничный рыбный рынок «Нептунея»</t>
  </si>
  <si>
    <t>НО АПРФМХ</t>
  </si>
  <si>
    <t>В стадии реализвции</t>
  </si>
  <si>
    <t>Работы завершены. Объект введен в эксплуатацию.</t>
  </si>
  <si>
    <t>включен в реестр с 2018 года, исключен в 2021 году (вх. от 24.08.2021 № 08-07/7589-ОП)</t>
  </si>
  <si>
    <t>2019 - установка первого автотрансформатора мощностью 250 МВА, 2025- установка второго автотрансформатора</t>
  </si>
  <si>
    <t xml:space="preserve">Проект исключен в связи с отсутствием потребности </t>
  </si>
  <si>
    <t>ПАГМ 13.11.2017 № 3604, включен в реестр с 2014 года, исключен в 2022 года (вх. от 15.02.2022 № 16-01-13/656)</t>
  </si>
  <si>
    <t>ПАГМ 13.11.2017 № 3604, включен в реестр с 2014 года, ПИ 2017, исключен в 2022 году (вх. от 15.02.2022 № 16-01-13/656)</t>
  </si>
  <si>
    <t>Модернизация средней общеобразовательной школы города Мурманска № 1</t>
  </si>
  <si>
    <t>Замена оконных блоков в общеобразовательных учреждениях города Мурманска</t>
  </si>
  <si>
    <t>2021-2024</t>
  </si>
  <si>
    <t>включен в реестр с 2022 года  (вх. от 15.02.2022 № 16-01-13/656)</t>
  </si>
  <si>
    <t>включен в реестр в 2022 году (вх. от 15.02.2022 № 16-01-13/656)</t>
  </si>
  <si>
    <t>ПАГМ 13.11.2017 № 3604,включен в реестр с 2017 года, исключен в 2022 года (вх. от 15.02.2022 № 16-01-13/656)</t>
  </si>
  <si>
    <t>2021 факт</t>
  </si>
  <si>
    <t>Полномочия по строительству объекта переданы Правительству Мурманской области.</t>
  </si>
  <si>
    <t>2018 - 2023</t>
  </si>
  <si>
    <t>2019-2020</t>
  </si>
  <si>
    <t>51:20:0002060:61, 51:20:0002060:30</t>
  </si>
  <si>
    <t>включен в реестр с 2020 года (письмо филиала «КолАтомЭнерго-Сбыт» 
АО «АтомЭнергоСбыт» от 03.07.2020 № 21/14937), исключен в 2022 году</t>
  </si>
  <si>
    <t>РСД от 15.12.2017 № 42-741, включен в реестр с 2016 года, исключен в 2022 году</t>
  </si>
  <si>
    <t>Проект исклюбчен, финансирование проводится за счет других инвестиционных проектов</t>
  </si>
  <si>
    <t>2014-2022</t>
  </si>
  <si>
    <t>2021-1й СУАЛ</t>
  </si>
  <si>
    <t>2022-2й СУАЛ</t>
  </si>
  <si>
    <t>2018-2026</t>
  </si>
  <si>
    <t>2024 г. - 3й СУАЛ</t>
  </si>
  <si>
    <t>2026 г. - 4й СУАЛ</t>
  </si>
  <si>
    <t xml:space="preserve">Строительство головного атомного ледокола проекта 10510 "Лидер"  </t>
  </si>
  <si>
    <t>2020-2027</t>
  </si>
  <si>
    <t>2027 г. 
Головной "Лидер"</t>
  </si>
  <si>
    <t>3 кв. 2020                       850 000,0</t>
  </si>
  <si>
    <t>3 кв. 2020          850 000,0</t>
  </si>
  <si>
    <t>3 кв. 2020                      850 000,0</t>
  </si>
  <si>
    <t>проект реализован: выдано разрешение на ввод в эксплуатацию от 22.01.2021 № 51-RU 51-30-1000-684-2021, объект завершен строительством и введен в эксплуатацию.</t>
  </si>
  <si>
    <t>РСД от 15.12.2017 № 42-741, включен в реестр с 2017 года, исключен в 2022 году (письмо от 22.06.2022 № 11-04/1523-СН)</t>
  </si>
  <si>
    <t>включен в реестр с 2014 года, исключен в 2022 (письмо от 06.07.2022 № 17-08/6632-ТЛ)</t>
  </si>
  <si>
    <t>Фактическое отсутствие потребности в реализации мероприятия</t>
  </si>
  <si>
    <t>Ведется подготовка к выполнению проектно-изыскательных работ, сроки реализации программы и небходимые объемы инвестиций будут уточнены по результатам их выполнения</t>
  </si>
  <si>
    <t>2011-2022</t>
  </si>
  <si>
    <t>Проект реализован в полном объеме</t>
  </si>
  <si>
    <t>год начала реализации проекта - 2011, исключен из реестра в 2022 году (письмо от 28.06.2022 № 21-02/</t>
  </si>
  <si>
    <t>Недобросовестное исполнение Подрядчиком своих обязательств. На основании ходатайства Министерства строительства Мурманской области о нерасторжении контракта и продолжении работ по контракту проведена претензионная работа, взысканы пени.</t>
  </si>
  <si>
    <t>Реконструкция  причалов №№ 12-16</t>
  </si>
  <si>
    <t>ООО "Антей Север"</t>
  </si>
  <si>
    <t>2022-2024</t>
  </si>
  <si>
    <t>включен в реестр в 2022 году (письмо от 28.06.2022 № 327)</t>
  </si>
  <si>
    <t xml:space="preserve">Развитие материально-технической базы объектов электроснабжения Мурманского филиала ПАО "Россети Северо-Запада" </t>
  </si>
  <si>
    <t>Реализация технических мероприятий для перехода потребителей на закрытую систему теплоснабжения</t>
  </si>
  <si>
    <t>2022-2025</t>
  </si>
  <si>
    <t xml:space="preserve">Реконструкция и строительство электросетевых объектов АО "МОЭСК" </t>
  </si>
  <si>
    <t>Оформлено разрешение № 51-RU  51301000-730-2021 на ввод в эксплуатацию объекта - 30.12.2021.
В Едином государственном реестре недвижимости об основных характеристиках и зарегистрированных правах на объект недвижимости зарегистрировано право муниципальной собственности   г. Мурманска.
В 2022 году выполнено благоустройство территории. Объект сдан.</t>
  </si>
  <si>
    <t>ПАГМ 13.11.2017 № 3604, включен в реестр с 2019 года, исключен из реестра в 2022 году (письмо от 02.08.2022 № 11-03-11/2200)</t>
  </si>
  <si>
    <t xml:space="preserve">работы по реализации проекта в настоящее время не проводятся в связи с отсутствием финансирования  </t>
  </si>
  <si>
    <t>включен в реестр с 2017 года, исключен в 2022 году (информация получена в рабочем порядке)</t>
  </si>
  <si>
    <t>Переформатирование проекта</t>
  </si>
  <si>
    <t>включен в реестр с 2022 года</t>
  </si>
  <si>
    <t>Устройство открытой складской площадки для хранения контейнеров</t>
  </si>
  <si>
    <t>май 2025 года</t>
  </si>
  <si>
    <t>ПАО "ГМК "Норильский никель"</t>
  </si>
  <si>
    <t>Реконструкция акватории причала №1 Мурманского транспортного филиала ПАО "ГМК "Норильский никель"</t>
  </si>
  <si>
    <t>Устройство железнодорожных путей необщего пользования на площадке №2 Мурманского транспортного филиала ПАО "ГМК "Норильский никель"</t>
  </si>
  <si>
    <t>включен в реестр в 2022 году</t>
  </si>
  <si>
    <t>В процессе реализации</t>
  </si>
  <si>
    <t>ответа от заявителя по актуализации инвестиционного проекта не поступало по с 2019 года</t>
  </si>
  <si>
    <t>РСД от 15.12.2017 № 42-741, включен в реестр с 2018 года, исключен в 2022 году</t>
  </si>
  <si>
    <t>Реализация проекта отложена</t>
  </si>
  <si>
    <t>Проект реализован в 2021 году</t>
  </si>
  <si>
    <t>проект реализован в 2021 году</t>
  </si>
  <si>
    <t>2022-2023</t>
  </si>
  <si>
    <t>Офтальмологический центр Мурманской области</t>
  </si>
  <si>
    <t>ООО «ОЦМО»</t>
  </si>
  <si>
    <t>включен в реестр с 2022 года, исключен в 2022 году (информация ООО "КРДВ")</t>
  </si>
  <si>
    <t>Объект введен в эксплуатацию</t>
  </si>
  <si>
    <t>2022 факт</t>
  </si>
  <si>
    <t>Объект сдан, введен в эксплуатацию</t>
  </si>
  <si>
    <t xml:space="preserve">- разработаны ПСД и ТЭО;
- участок оформлен в бессрочное пользование, объект передан в оперативное управление МАУ "Центр организационно-методического обеспечения физической культуры и спорта "Стратегия".
</t>
  </si>
  <si>
    <t>2020-2023</t>
  </si>
  <si>
    <t>Строительство здания центра культурного развития в городе Мурманске</t>
  </si>
  <si>
    <t>КК, КТРИС, ММКУ УКС</t>
  </si>
  <si>
    <t xml:space="preserve">КК, КТРИС, ММКУ УКС
</t>
  </si>
  <si>
    <t>включен в реестр 2023 (письмо от 20.01.2023 № 11-03-11/200</t>
  </si>
  <si>
    <t>Капитальный ремонт фасада МБОУ города Мурманска "Основная общеобразовательная школа №26"</t>
  </si>
  <si>
    <t xml:space="preserve">51:20:0003001:25
</t>
  </si>
  <si>
    <t>2023-2024</t>
  </si>
  <si>
    <t>Приложение</t>
  </si>
  <si>
    <r>
      <t xml:space="preserve">Строительство открытого плоскостного физкультурно-спортивного сооружения "Футбольное поле", находящегося по адресу: г.Мурманск,  ул. Адмира флота Лобова, д.51
</t>
    </r>
    <r>
      <rPr>
        <b/>
        <sz val="10"/>
        <rFont val="Times New Roman"/>
        <family val="1"/>
        <charset val="204"/>
      </rPr>
      <t xml:space="preserve">  </t>
    </r>
  </si>
  <si>
    <t>постоянно</t>
  </si>
  <si>
    <t>Создание в г. Мурманске многофункционального комплекса по добыче, хранению и переработке краба и рыбы, строительство новых и модернизация существующих краболовных судов, переработка биоотходов, производство сырья для выпуска фармацевтической/фармакологической продукции и компонентов для кормов с/х животных</t>
  </si>
  <si>
    <t>Строительсная готовность: 3го СУАЛ - 57,7%, 4го СУАЛ - 24,24%</t>
  </si>
  <si>
    <t>2023-2030</t>
  </si>
  <si>
    <t>2027-2030</t>
  </si>
  <si>
    <t>2028 г. - 5й СУАЛ, 2030 г. - 6й СУАЛ</t>
  </si>
  <si>
    <t>включен в реестр в 2023 году</t>
  </si>
  <si>
    <t>2026-2028</t>
  </si>
  <si>
    <t>КО, КТРИС, ММКУ УКС</t>
  </si>
  <si>
    <t>ул. Советская,  Мурманск</t>
  </si>
  <si>
    <t>приоритетный</t>
  </si>
  <si>
    <t>51:20:0001145:2; 51:20:0001145:3; 51:20:0001145:4; 51:20:0001145:5; 51:20:0001145:213; 51:20:0001146:7; 51:20:0001146:9</t>
  </si>
  <si>
    <t>ул. Павлика Морозова, 3а, Мурманск</t>
  </si>
  <si>
    <t>пр. Ленина, 59,  Мурманск</t>
  </si>
  <si>
    <t>ул. Аскольдовцев, 35, Мурманск</t>
  </si>
  <si>
    <t xml:space="preserve">51:20:0003201:4019
</t>
  </si>
  <si>
    <t>ул. Полярной дивизии,  1/16, Мурманск</t>
  </si>
  <si>
    <t>ПАГМ от 13.11.2017 № 3604, включен в реестр в 2018 году</t>
  </si>
  <si>
    <t>Капитальный ремонт линейных объектов г. Мурманска</t>
  </si>
  <si>
    <t>Разрешение на строительство получено до 31.12.2023г.</t>
  </si>
  <si>
    <t>39116,626 тыс.руб. из средств ФБ 2022г. были перенесены на 2023г.</t>
  </si>
  <si>
    <t>2023 факт</t>
  </si>
  <si>
    <t>2021-2040</t>
  </si>
  <si>
    <t>Инвестиционная программа в сфере водоснабжения и водоотведения ГОУП "Мурманскводоканал"</t>
  </si>
  <si>
    <t>2016-2025</t>
  </si>
  <si>
    <t>Закончена разработка проектной и рабочей документации по объекту"Реконструкция объектов инфраструктуры ГР №1 со сносом здания склада №2 на территории АО "ММТП", получено заключение ГГЭ. Выполнение строительно-монтажных работ</t>
  </si>
  <si>
    <t>получены положительные заключения госудасртвенной экспертизы проектной документации. СМР не начаты, реализация проекта приостановлены.</t>
  </si>
  <si>
    <t>ответа от заявителя по актуализации инвестиционного проекта не поступало</t>
  </si>
  <si>
    <t>РСД от 15.12.2017 № 42-741, включен в реестр с 2018 года, исключен в 2023 году (в связи с непредоставлением сведений)</t>
  </si>
  <si>
    <t>информация отсутствует</t>
  </si>
  <si>
    <t>включен в реестр с 2021 года (вх. от 05.07.2021 № 1-23-20/13838)</t>
  </si>
  <si>
    <t>включен в реестр с 2012 года, исключен в 2023 году</t>
  </si>
  <si>
    <t>включен в реестр с 2016 года, исключен в 2023 году</t>
  </si>
  <si>
    <t>включен в реестр с 2015 года, исключен в 2023 году</t>
  </si>
  <si>
    <t>проект реализован в 2022 году</t>
  </si>
  <si>
    <t>Модернизация системы теплоснабжения р-на Дровяное г. Мурманска с переходом на биотопливо взамен дизельной генерации тепловой энергии</t>
  </si>
  <si>
    <t>Минэнерго МО, АГМ, МУП "МУК"</t>
  </si>
  <si>
    <t>р-н Дровяное г. Мурманска</t>
  </si>
  <si>
    <t>Модернизация системы теплоснабжения р-на Дровяное г. Мурманска с переходом на биотопливо взамен угольной генерации тепловой энергии</t>
  </si>
  <si>
    <t>2023-2026</t>
  </si>
  <si>
    <t>Строительство многофункционального физкультурно-оздоровительного комплекса, Кольский проспект</t>
  </si>
  <si>
    <t>Кольский пр.</t>
  </si>
  <si>
    <t xml:space="preserve">включен в реестр в 2023 г. </t>
  </si>
  <si>
    <t>Энерогосервисный контракт</t>
  </si>
  <si>
    <t>ММБУ «МГС»</t>
  </si>
  <si>
    <t>Создание новых видов металлических конструкций</t>
  </si>
  <si>
    <t>ООО "ЕАТЭК"</t>
  </si>
  <si>
    <t xml:space="preserve"> г. Мурманск, ул. Промышленная, д. 23</t>
  </si>
  <si>
    <t>сдан в эксплуатацию в 2023 году</t>
  </si>
  <si>
    <t>ООО "РЕСТОРАН В МУРМАНСКЕ"</t>
  </si>
  <si>
    <t>Ресторан арктической кухни</t>
  </si>
  <si>
    <t>включен в реестр с 2023 года, исключен в 2024 году (информация ООО "КРДВ")</t>
  </si>
  <si>
    <t>ИП Крохмаль Юрий Дмитриевич</t>
  </si>
  <si>
    <t>Строительство площадки для продажи а/м</t>
  </si>
  <si>
    <t>включен в реестр с 2023 года, исключен в 2023 году (информация ООО "КРДВ")</t>
  </si>
  <si>
    <t>ООО "Энергоконсультант"</t>
  </si>
  <si>
    <t>Создание яхтенного порта в Мурманске</t>
  </si>
  <si>
    <t>Ведутся работы  по капитальному ремонту фасада, заключены контракты на авторский и технический надзор</t>
  </si>
  <si>
    <t>включен в реестр в 2023 (вх от 20.01.2023 № 11-03-11/200)</t>
  </si>
  <si>
    <t>Капитальный ремонт выполнен, проводятся работы по благоустройству территории</t>
  </si>
  <si>
    <t xml:space="preserve">КО,
ММКУ УКС </t>
  </si>
  <si>
    <t>Реализация завершена</t>
  </si>
  <si>
    <t>КК, МАУК "МГПС"</t>
  </si>
  <si>
    <t>ПАГМ от 22.11.2022 № 3702, от 05.12.2017 № 3875, включен в реестр с 2014 года, ПИ 2015-2017</t>
  </si>
  <si>
    <t>КФСиОЗ, МАУ ГСЦ "Авангард", КТРИС АГМ, ММКУ УКС</t>
  </si>
  <si>
    <t>КФСиОЗ</t>
  </si>
  <si>
    <t>КТРИС - комитет территориального развития и строительства администрации города Мурманска</t>
  </si>
  <si>
    <t>КФСиОЗ - комитет по физической культуре, спорту и охране здоровья администрации города Мурманска</t>
  </si>
  <si>
    <t>МСТР МО - Министерство строительства Мурманской области</t>
  </si>
  <si>
    <t>МС МО - Минитерство спорта Мурманской области</t>
  </si>
  <si>
    <t>МСТР МО, МС МО</t>
  </si>
  <si>
    <t>МК МО - Министерство культуры Мурманской области</t>
  </si>
  <si>
    <t>ПАГМ от 10.11.2017 N 3601, включен в реестр с 2017 года, исключен в 2024 году</t>
  </si>
  <si>
    <t>Контрактация и поставка оборудования</t>
  </si>
  <si>
    <t>2026-2030</t>
  </si>
  <si>
    <t>Реализация проекта приостановлена</t>
  </si>
  <si>
    <t xml:space="preserve">выполняются работы по строительству </t>
  </si>
  <si>
    <t>Техническая готовность - 13,9%, ведутся работы по тзготовлению и монтажу секций</t>
  </si>
  <si>
    <t>Строительство пятого и шестого серийных универсальных атомных ледоколов проекта 22220 и судна МСАТО</t>
  </si>
  <si>
    <t>мероприятия исполнены 26.06.2024</t>
  </si>
  <si>
    <t>Техническая готовность объекта - 88%</t>
  </si>
  <si>
    <t>2023-2027</t>
  </si>
  <si>
    <t>2026-2040</t>
  </si>
  <si>
    <t>2022-2027</t>
  </si>
  <si>
    <t xml:space="preserve">
Получены разрешения на строительство,  на производство земляных работ по установке временного ограждения строительной площадки,  на буровзрывные работы,  на ведение работ со взрывчатыми материалами промышленного назначения. Ведутся работы на блоке А, Б, В. Заключены контракты на поставку не монтируемого оборудования. Ведутся работы по прокладке наружной сети водоотведения напорной ливневой канализации.
</t>
  </si>
  <si>
    <t>В соответствии с договором №1 от 03.02.2023 года между МБУК Дворец культуры «Судоремонтник» города Мурманска и ООО «Мурманская строительная компания» на выполнение работ по приспособлению к современному использования объекта культурного наследия здания кинотеатра «Родина» работы ведутся в соответствии с графиком работ.
В настоящее время заключен гражданско – правовой договор № 231220-406 - ДД от 20.12.2023 с ООО «СберОбразование» на разработку концепции центра творческих профессий «Муза» в рамках приспособления к современному использованию объекта культурного наследия здания кинотеатра «Родина», расположенного по адресу: город Мурманск, улица Ленинградская, дом 26. В настоящее время прорабатывается вопрос создания единой концепции благоустройства прилегающей территории Центра цифрового искусства и сквера по ул. Ленинградской. Также ведутся работы по реставрации фасада.
Срок завершения работ по реставрации фасада и благоустройству территории осень 2024 года. 
Выданы все необходимые разрешения. 
Демонтажные работы выполнены на 100 %.</t>
  </si>
  <si>
    <t xml:space="preserve">
Получены разрешения на строительство,  на снос, пересадку, санитарную обрезку зеленых насаждений.
Земельный участок передан подрядной организации.
Выполнены перекрытия 1-го этажа, готово основание зрительного зала, ведутся работы по устройству инженерных сетей, выполнены работы по возведению здания склада, ожидается поставка лифтов.
                                                              </t>
  </si>
  <si>
    <t xml:space="preserve">Объект подключен к теплоснабжению.
 Площади здания отремонтированы.
 Объект передан  в адрес Муниципального бюджетного учреждения дополнительного образования города Мурманска «Детская художественная школа».
 Не закрыты этапы по работам на Объекте в части благоустройства и озеленения территории.
</t>
  </si>
  <si>
    <t>Проект дорабатывается в связи с изменениями в нормативных документах 
Ведется работа по подготовке к разработке проектной документации (на разработку ПД из областного бюджета выделено 36 376,9 тыс. рублей)</t>
  </si>
  <si>
    <t>подписано концессионное соглашение от 20.12.2023</t>
  </si>
  <si>
    <t>2017-2030</t>
  </si>
  <si>
    <t>2012-2025</t>
  </si>
  <si>
    <t>информация уточняется</t>
  </si>
  <si>
    <t>Повышение эффективности работы систем централизованного теплоснабжения и повышение надежности теплоснабжения потребителей</t>
  </si>
  <si>
    <t>Приспособление к современному использованию объекта культурного наследия здания кинотеатра "Родина, расположенного по адресу: город Мурманск, улица Ленинградская, дом. 26"</t>
  </si>
  <si>
    <t>частная, федеральная</t>
  </si>
  <si>
    <t>Реконструкция объектов инфраструктуры причалов №№ 6-11  грузового района №1 и формирование акватории причалов №№ 9-14</t>
  </si>
  <si>
    <t>Создание центра здоровья и отдыха «Арктический акватермальный физкультурно-оздоровительный комплекс» с аквапарком в районе улицы Подгорной</t>
  </si>
  <si>
    <t>ООО «Городской Курорт Мурманск»</t>
  </si>
  <si>
    <t>г. Мурманск, ул. Подгорная</t>
  </si>
  <si>
    <t>2024-2026</t>
  </si>
  <si>
    <t>включен в реестр в 2024 году, сведения АО "Корпорация развития Мурманякой области"</t>
  </si>
  <si>
    <t xml:space="preserve">08.05.2024 года между Правительством Мурманской области и ООО «Городской курорт Мурманск» заключено концессионное соглашение о реализации Проекта. </t>
  </si>
  <si>
    <t>Строительство и эксплуатация быстровозводимого спортивного комплекса с плавательным бассейном и тренажерным залом на Кольском проспекте в г. Мурманске</t>
  </si>
  <si>
    <t>ООО «Бассейн на Кольском»</t>
  </si>
  <si>
    <t>г. Мурманск, пр-т Кольский</t>
  </si>
  <si>
    <t>14.12.2023 заключено концессионное соглашение. Строительство.</t>
  </si>
  <si>
    <t>Реконструкция инфраструктуры Северного грузового района</t>
  </si>
  <si>
    <t>АО «Мурманский морской рыбный порт»</t>
  </si>
  <si>
    <t>7-10 лет</t>
  </si>
  <si>
    <t>включен в реестр в 2024, сведения АО "Корпорация развития Мурмаской области"</t>
  </si>
  <si>
    <t xml:space="preserve">Ведется поиск инвестора. 
Данный проект включен в Мастер-План развития Мурманской агломерации.
</t>
  </si>
  <si>
    <t>«Международный логистический рыбный терминал» в г. Мурманске</t>
  </si>
  <si>
    <t>В целях исполнения указания Президента РФ от 14.12.2021 № Пр-2366 планируется создание современной инфраструктуры для поставки рыбной продукции на базе существующих рыбных терминалов морских портов.</t>
  </si>
  <si>
    <t>ФКУ «Ространсмо-дернизация», ОАО «РЖД»</t>
  </si>
  <si>
    <t>2011-2025</t>
  </si>
  <si>
    <t xml:space="preserve">Строительная готовность объекта – 80%.
15.12.2023 запущено рабочее движение на участке железнодорожной линии от ст. Выходной до ст. Лавна.
</t>
  </si>
  <si>
    <t xml:space="preserve">Создание судоремонтного комплекса кластерного типа 
в Мурманской области
</t>
  </si>
  <si>
    <t>ООО  "Судоремонт-ный кластер "Аврора Бореалис"</t>
  </si>
  <si>
    <t xml:space="preserve">В настоящее время Проект находится в высокой степени проработки, в частности: проведено маркетинговое исследование рынка судоремонта региона, разработана предпроектная документация (концепт-проект), в рамках которой определены предварительные технические решения, стоимостные и технические параметры Проекта. 
Инициативы АО «ГТЛК» по созданию судоремонтного комплекса кластерного типа в Мурманской области были поддержаны Минпромторгом России.
</t>
  </si>
  <si>
    <t>западный берег Кольского залива</t>
  </si>
  <si>
    <t>Создание отеля на базе имущественного комплекса бывшей гостиницы "Шахтер" в г. Мурманск</t>
  </si>
  <si>
    <t>В целях развития туристской инфраструктуры планируется реализовать проект по созданию и эксплуатации на территории города Мурманска на базе имущества гостиницы «Шахтер» современного конкурентоспособного отеля категорией не ниже 4* с дополнительными сопутствующими функциями (конференц-залы, рестораны, СПА, и пр.)</t>
  </si>
  <si>
    <t>Государственный контракт заключен № 64-2022 от 15.06.2022г с АО «Группа компаний «ЕКС»
Выполняются: штукатурные работы лифтовой шахты (снаружи), монтаж вентиляционного системы, внутренние отделочные работы (шпатлевка, устройство подвесных потолков).
Проектная документация проходит проверку ФАУ Главгосэкспертизы в рамках экспертного сопровождения.  В целях обеспечения музея декорациями и мультимедиа заключен договор от 16.12.2022 № 16/12-01 на поставку и установку стационарной экспозиции. Поставщик - ООО «Грата Продакшн». Выплачен аванс по договору. Завершение работ по договору - 2024. 22.12.2023 заключен договор ООО Грата Продакшн № 22\12-01 на возмещение дополнительных (непредвиденных) расходов, связанных с реализацией договора №16/12-01 от 16.12.2022 На приобретение и установку стационарной экспозиции музея на сумму 6212310 рублей.</t>
  </si>
  <si>
    <t>по состоянию на 22.10.2024</t>
  </si>
</sst>
</file>

<file path=xl/styles.xml><?xml version="1.0" encoding="utf-8"?>
<styleSheet xmlns="http://schemas.openxmlformats.org/spreadsheetml/2006/main">
  <numFmts count="2">
    <numFmt numFmtId="164" formatCode="0.0"/>
    <numFmt numFmtId="165" formatCode="#,##0.0"/>
  </numFmts>
  <fonts count="34">
    <font>
      <sz val="11"/>
      <color theme="1"/>
      <name val="Calibri"/>
      <family val="2"/>
      <charset val="204"/>
      <scheme val="minor"/>
    </font>
    <font>
      <sz val="10"/>
      <name val="Times New Roman"/>
      <family val="1"/>
      <charset val="204"/>
    </font>
    <font>
      <sz val="10"/>
      <color indexed="9"/>
      <name val="Times New Roman"/>
      <family val="1"/>
      <charset val="204"/>
    </font>
    <font>
      <b/>
      <sz val="10"/>
      <name val="Times New Roman"/>
      <family val="1"/>
      <charset val="204"/>
    </font>
    <font>
      <sz val="10"/>
      <name val="Arial"/>
      <family val="2"/>
      <charset val="204"/>
    </font>
    <font>
      <sz val="8"/>
      <name val="Arial"/>
      <family val="2"/>
      <charset val="204"/>
    </font>
    <font>
      <sz val="8"/>
      <name val="Tahoma"/>
      <family val="2"/>
      <charset val="204"/>
    </font>
    <font>
      <b/>
      <sz val="9"/>
      <name val="Tahoma"/>
      <family val="2"/>
      <charset val="204"/>
    </font>
    <font>
      <b/>
      <sz val="12"/>
      <name val="Times New Roman"/>
      <family val="1"/>
      <charset val="204"/>
    </font>
    <font>
      <b/>
      <sz val="11"/>
      <name val="Times New Roman"/>
      <family val="1"/>
      <charset val="204"/>
    </font>
    <font>
      <sz val="11"/>
      <name val="Times New Roman"/>
      <family val="1"/>
      <charset val="204"/>
    </font>
    <font>
      <sz val="12"/>
      <name val="Times New Roman"/>
      <family val="1"/>
      <charset val="204"/>
    </font>
    <font>
      <sz val="14"/>
      <name val="Times New Roman"/>
      <family val="1"/>
      <charset val="204"/>
    </font>
    <font>
      <b/>
      <sz val="14"/>
      <name val="Times New Roman"/>
      <family val="1"/>
      <charset val="204"/>
    </font>
    <font>
      <u/>
      <sz val="11"/>
      <name val="Times New Roman"/>
      <family val="1"/>
      <charset val="204"/>
    </font>
    <font>
      <sz val="8"/>
      <name val="Times New Roman"/>
      <family val="1"/>
      <charset val="204"/>
    </font>
    <font>
      <u/>
      <sz val="11"/>
      <color theme="10"/>
      <name val="Calibri"/>
      <family val="2"/>
      <charset val="204"/>
      <scheme val="minor"/>
    </font>
    <font>
      <sz val="10"/>
      <color rgb="FF000000"/>
      <name val="Times New Roman"/>
      <family val="1"/>
      <charset val="204"/>
    </font>
    <font>
      <sz val="10"/>
      <color theme="1"/>
      <name val="Times New Roman"/>
      <family val="1"/>
      <charset val="204"/>
    </font>
    <font>
      <b/>
      <sz val="11"/>
      <color theme="1"/>
      <name val="Calibri"/>
      <family val="2"/>
      <charset val="204"/>
      <scheme val="minor"/>
    </font>
    <font>
      <sz val="14"/>
      <color theme="1"/>
      <name val="Times New Roman"/>
      <family val="1"/>
      <charset val="204"/>
    </font>
    <font>
      <sz val="9"/>
      <color rgb="FF000080"/>
      <name val="Tahoma"/>
      <family val="2"/>
      <charset val="204"/>
    </font>
    <font>
      <b/>
      <sz val="10"/>
      <color rgb="FF000080"/>
      <name val="Tahoma"/>
      <family val="2"/>
      <charset val="204"/>
    </font>
    <font>
      <sz val="14"/>
      <color rgb="FF000080"/>
      <name val="Tahoma"/>
      <family val="2"/>
      <charset val="204"/>
    </font>
    <font>
      <b/>
      <sz val="18"/>
      <name val="Times New Roman"/>
      <family val="1"/>
      <charset val="204"/>
    </font>
    <font>
      <sz val="16"/>
      <name val="Times New Roman"/>
      <family val="1"/>
      <charset val="204"/>
    </font>
    <font>
      <sz val="9"/>
      <name val="Times New Roman"/>
      <family val="1"/>
      <charset val="204"/>
    </font>
    <font>
      <sz val="10"/>
      <color rgb="FFFF0000"/>
      <name val="Times New Roman"/>
      <family val="1"/>
      <charset val="204"/>
    </font>
    <font>
      <b/>
      <sz val="9"/>
      <color indexed="81"/>
      <name val="Tahoma"/>
      <family val="2"/>
      <charset val="204"/>
    </font>
    <font>
      <sz val="9"/>
      <color indexed="81"/>
      <name val="Tahoma"/>
      <family val="2"/>
      <charset val="204"/>
    </font>
    <font>
      <u/>
      <sz val="10"/>
      <name val="Times New Roman"/>
      <family val="1"/>
      <charset val="204"/>
    </font>
    <font>
      <sz val="10"/>
      <name val="Calibri"/>
      <family val="2"/>
      <charset val="204"/>
      <scheme val="minor"/>
    </font>
    <font>
      <sz val="11"/>
      <name val="Calibri"/>
      <family val="2"/>
      <charset val="204"/>
      <scheme val="minor"/>
    </font>
    <font>
      <strike/>
      <sz val="10"/>
      <name val="Times New Roman"/>
      <family val="1"/>
      <charset val="204"/>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92D050"/>
        <bgColor indexed="64"/>
      </patternFill>
    </fill>
  </fills>
  <borders count="50">
    <border>
      <left/>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bottom/>
      <diagonal/>
    </border>
    <border>
      <left style="medium">
        <color indexed="64"/>
      </left>
      <right style="medium">
        <color indexed="64"/>
      </right>
      <top style="medium">
        <color indexed="64"/>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bottom style="thin">
        <color rgb="FFC0C0C0"/>
      </bottom>
      <diagonal/>
    </border>
    <border>
      <left style="thin">
        <color rgb="FFC0C0C0"/>
      </left>
      <right style="thin">
        <color rgb="FFC0C0C0"/>
      </right>
      <top style="thin">
        <color rgb="FFC0C0C0"/>
      </top>
      <bottom style="thin">
        <color rgb="FFC0C0C0"/>
      </bottom>
      <diagonal/>
    </border>
    <border>
      <left/>
      <right style="thin">
        <color rgb="FFC0C0C0"/>
      </right>
      <top/>
      <bottom/>
      <diagonal/>
    </border>
    <border>
      <left style="thin">
        <color rgb="FFC0C0C0"/>
      </left>
      <right style="thin">
        <color rgb="FFC0C0C0"/>
      </right>
      <top style="thin">
        <color rgb="FFC0C0C0"/>
      </top>
      <bottom style="thin">
        <color rgb="FF000000"/>
      </bottom>
      <diagonal/>
    </border>
    <border>
      <left style="thin">
        <color rgb="FFC0C0C0"/>
      </left>
      <right style="thin">
        <color rgb="FFC0C0C0"/>
      </right>
      <top style="thin">
        <color rgb="FF000000"/>
      </top>
      <bottom style="thin">
        <color rgb="FFC0C0C0"/>
      </bottom>
      <diagonal/>
    </border>
    <border>
      <left style="thin">
        <color rgb="FFC0C0C0"/>
      </left>
      <right style="thin">
        <color rgb="FFC0C0C0"/>
      </right>
      <top/>
      <bottom style="thin">
        <color rgb="FFC0C0C0"/>
      </bottom>
      <diagonal/>
    </border>
    <border>
      <left style="thin">
        <color rgb="FFC0C0C0"/>
      </left>
      <right style="thin">
        <color rgb="FFC0C0C0"/>
      </right>
      <top style="thin">
        <color rgb="FF000000"/>
      </top>
      <bottom style="thin">
        <color rgb="FF000000"/>
      </bottom>
      <diagonal/>
    </border>
    <border>
      <left style="thin">
        <color rgb="FFC0C0C0"/>
      </left>
      <right style="thin">
        <color rgb="FFC0C0C0"/>
      </right>
      <top/>
      <bottom style="thin">
        <color rgb="FF000000"/>
      </bottom>
      <diagonal/>
    </border>
    <border>
      <left/>
      <right style="thin">
        <color rgb="FFC0C0C0"/>
      </right>
      <top style="thin">
        <color rgb="FF000000"/>
      </top>
      <bottom style="thin">
        <color rgb="FF000000"/>
      </bottom>
      <diagonal/>
    </border>
    <border>
      <left/>
      <right style="thin">
        <color rgb="FFC0C0C0"/>
      </right>
      <top style="thin">
        <color rgb="FFC0C0C0"/>
      </top>
      <bottom style="thin">
        <color rgb="FF00000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s>
  <cellStyleXfs count="3">
    <xf numFmtId="0" fontId="0" fillId="0" borderId="0"/>
    <xf numFmtId="0" fontId="16" fillId="0" borderId="0" applyNumberFormat="0" applyFill="0" applyBorder="0" applyAlignment="0" applyProtection="0"/>
    <xf numFmtId="0" fontId="4" fillId="0" borderId="0"/>
  </cellStyleXfs>
  <cellXfs count="590">
    <xf numFmtId="0" fontId="0" fillId="0" borderId="0" xfId="0"/>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0" fillId="0" borderId="0" xfId="0" applyAlignment="1">
      <alignment vertical="top"/>
    </xf>
    <xf numFmtId="0" fontId="19" fillId="0" borderId="0" xfId="0" applyFont="1"/>
    <xf numFmtId="0" fontId="19" fillId="2" borderId="0" xfId="0" applyFont="1" applyFill="1"/>
    <xf numFmtId="0" fontId="17" fillId="2" borderId="1" xfId="0" applyFont="1" applyFill="1" applyBorder="1" applyAlignment="1">
      <alignment horizontal="center" vertical="center" wrapText="1"/>
    </xf>
    <xf numFmtId="0" fontId="0" fillId="2" borderId="0" xfId="0" applyFill="1"/>
    <xf numFmtId="0" fontId="0" fillId="0" borderId="3" xfId="0" applyBorder="1"/>
    <xf numFmtId="0" fontId="17" fillId="2" borderId="4" xfId="0" applyFont="1" applyFill="1" applyBorder="1" applyAlignment="1">
      <alignment horizontal="center" vertical="center" wrapText="1"/>
    </xf>
    <xf numFmtId="0" fontId="17" fillId="0" borderId="3" xfId="0" applyFont="1" applyBorder="1" applyAlignment="1">
      <alignment horizontal="center" vertical="center" wrapText="1"/>
    </xf>
    <xf numFmtId="0" fontId="20" fillId="0" borderId="0" xfId="0" applyFont="1" applyAlignment="1">
      <alignment horizontal="right" vertical="top"/>
    </xf>
    <xf numFmtId="0" fontId="5" fillId="0" borderId="0" xfId="2" applyFont="1" applyAlignment="1" applyProtection="1">
      <alignment vertical="top"/>
      <protection locked="0"/>
    </xf>
    <xf numFmtId="0" fontId="4" fillId="0" borderId="0" xfId="2" applyProtection="1">
      <protection locked="0"/>
    </xf>
    <xf numFmtId="0" fontId="5" fillId="0" borderId="0" xfId="2" applyFont="1" applyAlignment="1">
      <alignment vertical="top"/>
    </xf>
    <xf numFmtId="0" fontId="7" fillId="0" borderId="30" xfId="2" applyFont="1" applyBorder="1" applyAlignment="1" applyProtection="1">
      <alignment horizontal="center" vertical="center" wrapText="1"/>
      <protection locked="0"/>
    </xf>
    <xf numFmtId="0" fontId="7" fillId="0" borderId="31" xfId="2" applyFont="1" applyBorder="1" applyAlignment="1" applyProtection="1">
      <alignment horizontal="center" vertical="center" wrapText="1"/>
      <protection locked="0"/>
    </xf>
    <xf numFmtId="0" fontId="5" fillId="0" borderId="32" xfId="2" applyFont="1" applyBorder="1" applyAlignment="1" applyProtection="1">
      <alignment vertical="top"/>
      <protection locked="0"/>
    </xf>
    <xf numFmtId="0" fontId="21" fillId="0" borderId="31" xfId="2" applyFont="1" applyBorder="1" applyAlignment="1" applyProtection="1">
      <alignment horizontal="left" vertical="center" wrapText="1"/>
      <protection hidden="1"/>
    </xf>
    <xf numFmtId="4" fontId="6" fillId="0" borderId="31" xfId="2" applyNumberFormat="1" applyFont="1" applyBorder="1" applyAlignment="1" applyProtection="1">
      <alignment horizontal="center" vertical="center"/>
      <protection locked="0"/>
    </xf>
    <xf numFmtId="4" fontId="6" fillId="0" borderId="31" xfId="2" applyNumberFormat="1" applyFont="1" applyBorder="1" applyAlignment="1" applyProtection="1">
      <alignment horizontal="center" vertical="center"/>
      <protection hidden="1"/>
    </xf>
    <xf numFmtId="0" fontId="21" fillId="0" borderId="31" xfId="2" applyFont="1" applyBorder="1" applyAlignment="1" applyProtection="1">
      <alignment horizontal="left" vertical="center" wrapText="1" indent="2"/>
      <protection hidden="1"/>
    </xf>
    <xf numFmtId="0" fontId="21" fillId="0" borderId="33" xfId="2" applyFont="1" applyBorder="1" applyAlignment="1" applyProtection="1">
      <alignment horizontal="left" vertical="center" wrapText="1"/>
      <protection hidden="1"/>
    </xf>
    <xf numFmtId="4" fontId="6" fillId="0" borderId="33" xfId="2" applyNumberFormat="1" applyFont="1" applyBorder="1" applyAlignment="1" applyProtection="1">
      <alignment horizontal="center" vertical="center"/>
      <protection locked="0"/>
    </xf>
    <xf numFmtId="4" fontId="6" fillId="0" borderId="33" xfId="2" applyNumberFormat="1" applyFont="1" applyBorder="1" applyAlignment="1" applyProtection="1">
      <alignment horizontal="center" vertical="center"/>
      <protection hidden="1"/>
    </xf>
    <xf numFmtId="0" fontId="21" fillId="0" borderId="34" xfId="2" applyFont="1" applyBorder="1" applyAlignment="1" applyProtection="1">
      <alignment horizontal="left" vertical="center" wrapText="1"/>
      <protection hidden="1"/>
    </xf>
    <xf numFmtId="0" fontId="21" fillId="0" borderId="35" xfId="2" applyFont="1" applyBorder="1" applyAlignment="1" applyProtection="1">
      <alignment horizontal="left" vertical="center" wrapText="1"/>
      <protection hidden="1"/>
    </xf>
    <xf numFmtId="4" fontId="6" fillId="0" borderId="35" xfId="2" applyNumberFormat="1" applyFont="1" applyBorder="1" applyAlignment="1" applyProtection="1">
      <alignment horizontal="center" vertical="center"/>
      <protection locked="0"/>
    </xf>
    <xf numFmtId="4" fontId="6" fillId="0" borderId="35" xfId="2" applyNumberFormat="1" applyFont="1" applyBorder="1" applyAlignment="1" applyProtection="1">
      <alignment horizontal="center" vertical="center"/>
      <protection hidden="1"/>
    </xf>
    <xf numFmtId="0" fontId="7" fillId="0" borderId="3" xfId="2" applyFont="1" applyBorder="1" applyAlignment="1" applyProtection="1">
      <alignment horizontal="center" vertical="center" wrapText="1"/>
      <protection hidden="1"/>
    </xf>
    <xf numFmtId="0" fontId="7" fillId="0" borderId="3" xfId="2" applyFont="1" applyBorder="1" applyAlignment="1" applyProtection="1">
      <alignment horizontal="center" vertical="center" wrapText="1"/>
      <protection locked="0"/>
    </xf>
    <xf numFmtId="0" fontId="21" fillId="0" borderId="3" xfId="2" applyFont="1" applyBorder="1" applyAlignment="1" applyProtection="1">
      <alignment horizontal="left" vertical="center" wrapText="1"/>
      <protection hidden="1"/>
    </xf>
    <xf numFmtId="4" fontId="6" fillId="0" borderId="3" xfId="2" applyNumberFormat="1" applyFont="1" applyBorder="1" applyAlignment="1" applyProtection="1">
      <alignment horizontal="center" vertical="center"/>
      <protection locked="0"/>
    </xf>
    <xf numFmtId="4" fontId="6" fillId="0" borderId="3" xfId="2" applyNumberFormat="1" applyFont="1" applyBorder="1" applyAlignment="1" applyProtection="1">
      <alignment horizontal="center" vertical="center"/>
      <protection hidden="1"/>
    </xf>
    <xf numFmtId="0" fontId="21" fillId="0" borderId="3" xfId="2" applyFont="1" applyBorder="1" applyAlignment="1" applyProtection="1">
      <alignment horizontal="left" vertical="center" wrapText="1" indent="2"/>
      <protection hidden="1"/>
    </xf>
    <xf numFmtId="3" fontId="6" fillId="0" borderId="3" xfId="2" applyNumberFormat="1" applyFont="1" applyBorder="1" applyAlignment="1" applyProtection="1">
      <alignment horizontal="center" vertical="center"/>
      <protection locked="0"/>
    </xf>
    <xf numFmtId="3" fontId="6" fillId="0" borderId="3" xfId="2" applyNumberFormat="1" applyFont="1" applyBorder="1" applyAlignment="1" applyProtection="1">
      <alignment horizontal="center" vertical="center"/>
      <protection hidden="1"/>
    </xf>
    <xf numFmtId="0" fontId="1" fillId="0" borderId="0" xfId="0" applyFont="1" applyAlignment="1" applyProtection="1">
      <alignment horizontal="center" vertical="top"/>
      <protection locked="0"/>
    </xf>
    <xf numFmtId="0" fontId="1" fillId="0" borderId="0" xfId="0" applyFont="1" applyAlignment="1" applyProtection="1">
      <alignment horizontal="center" vertical="center"/>
      <protection locked="0"/>
    </xf>
    <xf numFmtId="4" fontId="1" fillId="0" borderId="0" xfId="0" applyNumberFormat="1" applyFont="1" applyAlignment="1" applyProtection="1">
      <alignment horizontal="center" vertical="center"/>
      <protection locked="0"/>
    </xf>
    <xf numFmtId="1" fontId="1" fillId="0" borderId="0" xfId="0" applyNumberFormat="1" applyFont="1" applyAlignment="1" applyProtection="1">
      <alignment horizontal="center" vertical="top"/>
      <protection locked="0"/>
    </xf>
    <xf numFmtId="0" fontId="3" fillId="0" borderId="0" xfId="0" applyFont="1" applyAlignment="1" applyProtection="1">
      <alignment horizontal="center" vertical="top"/>
      <protection locked="0"/>
    </xf>
    <xf numFmtId="0" fontId="10" fillId="0" borderId="0" xfId="0" applyFont="1" applyProtection="1">
      <protection locked="0"/>
    </xf>
    <xf numFmtId="0" fontId="1" fillId="0" borderId="3" xfId="0" applyFont="1" applyBorder="1" applyAlignment="1" applyProtection="1">
      <alignment horizontal="center" vertical="center" wrapText="1"/>
      <protection locked="0"/>
    </xf>
    <xf numFmtId="0" fontId="1" fillId="0" borderId="0" xfId="0" applyFont="1" applyProtection="1">
      <protection locked="0"/>
    </xf>
    <xf numFmtId="0" fontId="1" fillId="2" borderId="0" xfId="0" applyFont="1" applyFill="1" applyProtection="1">
      <protection locked="0"/>
    </xf>
    <xf numFmtId="0" fontId="1" fillId="0" borderId="0" xfId="0" applyFont="1" applyAlignment="1" applyProtection="1">
      <alignment horizontal="center" vertical="center" wrapText="1"/>
      <protection locked="0"/>
    </xf>
    <xf numFmtId="0" fontId="1" fillId="2" borderId="0" xfId="0" applyFont="1" applyFill="1" applyAlignment="1" applyProtection="1">
      <alignment horizontal="center" vertical="center" wrapText="1"/>
      <protection locked="0"/>
    </xf>
    <xf numFmtId="0" fontId="1" fillId="0" borderId="3" xfId="0" applyFont="1" applyBorder="1" applyProtection="1">
      <protection locked="0"/>
    </xf>
    <xf numFmtId="0" fontId="10" fillId="0" borderId="0" xfId="0" applyFont="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0" fontId="10" fillId="0" borderId="0" xfId="0" applyFont="1" applyAlignment="1" applyProtection="1">
      <alignment horizontal="left" vertical="center" wrapText="1"/>
      <protection locked="0"/>
    </xf>
    <xf numFmtId="0" fontId="9" fillId="0" borderId="0" xfId="0" applyFont="1" applyProtection="1">
      <protection locked="0"/>
    </xf>
    <xf numFmtId="0" fontId="10" fillId="0" borderId="13" xfId="0" applyFont="1" applyBorder="1" applyAlignment="1" applyProtection="1">
      <alignment horizontal="center" vertical="center" wrapText="1"/>
      <protection locked="0"/>
    </xf>
    <xf numFmtId="0" fontId="8" fillId="0" borderId="0" xfId="0" applyFont="1" applyAlignment="1" applyProtection="1">
      <alignment vertical="center" wrapText="1"/>
      <protection locked="0"/>
    </xf>
    <xf numFmtId="0" fontId="30" fillId="0" borderId="0" xfId="1" applyFont="1" applyFill="1" applyBorder="1" applyProtection="1">
      <protection locked="0"/>
    </xf>
    <xf numFmtId="0" fontId="9" fillId="0" borderId="14" xfId="0" applyFont="1" applyBorder="1" applyAlignment="1" applyProtection="1">
      <alignment vertical="center" wrapText="1"/>
      <protection locked="0"/>
    </xf>
    <xf numFmtId="0" fontId="9" fillId="0" borderId="10" xfId="0" applyFont="1" applyBorder="1" applyAlignment="1" applyProtection="1">
      <alignment vertical="center" wrapText="1"/>
      <protection locked="0"/>
    </xf>
    <xf numFmtId="0" fontId="9" fillId="0" borderId="16" xfId="0" applyFont="1" applyBorder="1" applyAlignment="1" applyProtection="1">
      <alignment vertical="center" wrapText="1"/>
      <protection locked="0"/>
    </xf>
    <xf numFmtId="0" fontId="9" fillId="0" borderId="15" xfId="0" applyFont="1" applyBorder="1" applyAlignment="1" applyProtection="1">
      <alignment vertical="center" wrapText="1"/>
      <protection locked="0"/>
    </xf>
    <xf numFmtId="0" fontId="1" fillId="0" borderId="5" xfId="0" applyFont="1" applyBorder="1" applyAlignment="1" applyProtection="1">
      <alignment horizontal="center" vertical="top" wrapText="1"/>
      <protection locked="0"/>
    </xf>
    <xf numFmtId="0" fontId="1" fillId="0" borderId="0" xfId="0" applyFont="1" applyAlignment="1" applyProtection="1">
      <alignment horizontal="center" vertical="top" wrapText="1"/>
      <protection locked="0"/>
    </xf>
    <xf numFmtId="0" fontId="1" fillId="0" borderId="3" xfId="0" applyFont="1" applyBorder="1" applyAlignment="1" applyProtection="1">
      <alignment horizontal="center" vertical="top"/>
      <protection locked="0"/>
    </xf>
    <xf numFmtId="0" fontId="1" fillId="0" borderId="9" xfId="0" applyFont="1" applyBorder="1" applyAlignment="1" applyProtection="1">
      <alignment horizontal="center" vertical="top"/>
      <protection locked="0"/>
    </xf>
    <xf numFmtId="0" fontId="1" fillId="2" borderId="0" xfId="0" applyFont="1" applyFill="1" applyAlignment="1" applyProtection="1">
      <alignment horizontal="center" vertical="top"/>
      <protection locked="0"/>
    </xf>
    <xf numFmtId="0" fontId="10" fillId="2" borderId="0" xfId="0" applyFont="1" applyFill="1" applyAlignment="1" applyProtection="1">
      <alignment horizontal="center" vertical="center" wrapText="1"/>
      <protection locked="0"/>
    </xf>
    <xf numFmtId="0" fontId="10" fillId="2" borderId="0" xfId="0" applyFont="1" applyFill="1" applyProtection="1">
      <protection locked="0"/>
    </xf>
    <xf numFmtId="0" fontId="10" fillId="0" borderId="0" xfId="0" applyFont="1" applyAlignment="1" applyProtection="1">
      <alignment horizontal="center" vertical="center"/>
      <protection locked="0"/>
    </xf>
    <xf numFmtId="0" fontId="9" fillId="0" borderId="7" xfId="0" applyFont="1" applyBorder="1" applyAlignment="1" applyProtection="1">
      <alignment vertical="center" wrapText="1"/>
      <protection locked="0"/>
    </xf>
    <xf numFmtId="0" fontId="10" fillId="0" borderId="7" xfId="0" applyFont="1" applyBorder="1" applyProtection="1">
      <protection locked="0"/>
    </xf>
    <xf numFmtId="0" fontId="10" fillId="0" borderId="6" xfId="0" applyFont="1" applyBorder="1" applyProtection="1">
      <protection locked="0"/>
    </xf>
    <xf numFmtId="0" fontId="10" fillId="0" borderId="18" xfId="0" applyFont="1" applyBorder="1" applyProtection="1">
      <protection locked="0"/>
    </xf>
    <xf numFmtId="0" fontId="9" fillId="0" borderId="5" xfId="0" applyFont="1" applyBorder="1" applyAlignment="1" applyProtection="1">
      <alignment vertical="center" wrapText="1"/>
      <protection locked="0"/>
    </xf>
    <xf numFmtId="0" fontId="10" fillId="0" borderId="5" xfId="0" applyFont="1" applyBorder="1" applyProtection="1">
      <protection locked="0"/>
    </xf>
    <xf numFmtId="0" fontId="1" fillId="0" borderId="6" xfId="0" applyFont="1" applyBorder="1" applyProtection="1">
      <protection locked="0"/>
    </xf>
    <xf numFmtId="0" fontId="1" fillId="0" borderId="18" xfId="0" applyFont="1" applyBorder="1" applyProtection="1">
      <protection locked="0"/>
    </xf>
    <xf numFmtId="0" fontId="1" fillId="0" borderId="13" xfId="0" applyFont="1" applyBorder="1" applyProtection="1">
      <protection locked="0"/>
    </xf>
    <xf numFmtId="0" fontId="1" fillId="3" borderId="3" xfId="0" applyFont="1" applyFill="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1" fillId="0" borderId="0" xfId="0" applyFont="1" applyProtection="1">
      <protection locked="0"/>
    </xf>
    <xf numFmtId="0" fontId="9" fillId="3" borderId="0" xfId="0" applyFont="1" applyFill="1" applyAlignment="1" applyProtection="1">
      <alignment horizontal="center" vertical="center" wrapText="1"/>
      <protection locked="0"/>
    </xf>
    <xf numFmtId="0" fontId="10" fillId="3" borderId="0" xfId="0" applyFont="1" applyFill="1" applyAlignment="1" applyProtection="1">
      <alignment horizontal="left" vertical="center" wrapText="1"/>
      <protection locked="0"/>
    </xf>
    <xf numFmtId="0" fontId="9" fillId="3" borderId="0" xfId="0" applyFont="1" applyFill="1" applyProtection="1">
      <protection locked="0"/>
    </xf>
    <xf numFmtId="0" fontId="27" fillId="0" borderId="0" xfId="0" applyFont="1" applyAlignment="1" applyProtection="1">
      <alignment horizontal="center" vertical="top"/>
      <protection locked="0"/>
    </xf>
    <xf numFmtId="0" fontId="1" fillId="4" borderId="0" xfId="0" applyFont="1" applyFill="1" applyProtection="1">
      <protection locked="0"/>
    </xf>
    <xf numFmtId="0" fontId="10" fillId="4" borderId="0" xfId="0" applyFont="1" applyFill="1" applyAlignment="1" applyProtection="1">
      <alignment horizontal="center" vertical="center" wrapText="1"/>
      <protection locked="0"/>
    </xf>
    <xf numFmtId="0" fontId="11" fillId="0" borderId="0" xfId="0" applyFont="1" applyAlignment="1" applyProtection="1">
      <alignment vertical="center" wrapText="1"/>
      <protection locked="0"/>
    </xf>
    <xf numFmtId="0" fontId="14" fillId="0" borderId="3" xfId="1" applyFont="1" applyFill="1" applyBorder="1" applyAlignment="1" applyProtection="1">
      <alignment horizontal="center" vertical="center" wrapText="1"/>
      <protection locked="0"/>
    </xf>
    <xf numFmtId="14" fontId="10" fillId="0" borderId="0" xfId="0" applyNumberFormat="1" applyFont="1" applyAlignment="1" applyProtection="1">
      <alignment horizontal="center" vertical="center" wrapText="1"/>
      <protection locked="0"/>
    </xf>
    <xf numFmtId="0" fontId="10" fillId="0" borderId="0" xfId="0" applyFont="1" applyAlignment="1" applyProtection="1">
      <alignment horizontal="center" vertical="top" wrapText="1"/>
      <protection locked="0"/>
    </xf>
    <xf numFmtId="0" fontId="15" fillId="0" borderId="0" xfId="0" applyFont="1" applyAlignment="1" applyProtection="1">
      <alignment horizontal="center" vertical="center" wrapText="1"/>
      <protection locked="0"/>
    </xf>
    <xf numFmtId="0" fontId="11" fillId="0" borderId="0" xfId="0" applyFont="1" applyAlignment="1" applyProtection="1">
      <alignment horizontal="center" vertical="center" wrapText="1"/>
      <protection locked="0"/>
    </xf>
    <xf numFmtId="0" fontId="10" fillId="0" borderId="0" xfId="0" applyFont="1" applyAlignment="1" applyProtection="1">
      <alignment horizontal="center"/>
      <protection locked="0"/>
    </xf>
    <xf numFmtId="0" fontId="10" fillId="0" borderId="16" xfId="0" applyFont="1" applyBorder="1" applyAlignment="1" applyProtection="1">
      <alignment horizontal="center"/>
      <protection locked="0"/>
    </xf>
    <xf numFmtId="0" fontId="1" fillId="0" borderId="0" xfId="0" applyFont="1" applyAlignment="1" applyProtection="1">
      <alignment horizontal="left" vertical="top"/>
      <protection locked="0"/>
    </xf>
    <xf numFmtId="164" fontId="10" fillId="0" borderId="0" xfId="0" applyNumberFormat="1" applyFont="1" applyAlignment="1" applyProtection="1">
      <alignment horizontal="center" vertical="center"/>
      <protection locked="0"/>
    </xf>
    <xf numFmtId="0" fontId="8" fillId="0" borderId="0" xfId="0" applyFont="1" applyAlignment="1" applyProtection="1">
      <alignment horizontal="center" vertical="center" wrapText="1"/>
      <protection locked="0"/>
    </xf>
    <xf numFmtId="0" fontId="1" fillId="2" borderId="3" xfId="0" applyFont="1" applyFill="1" applyBorder="1" applyAlignment="1" applyProtection="1">
      <alignment horizontal="center" vertical="center" wrapText="1"/>
      <protection locked="0"/>
    </xf>
    <xf numFmtId="0" fontId="1" fillId="2" borderId="3" xfId="0" applyFont="1" applyFill="1" applyBorder="1" applyProtection="1">
      <protection locked="0"/>
    </xf>
    <xf numFmtId="0" fontId="9" fillId="2" borderId="0" xfId="0" applyFont="1" applyFill="1" applyAlignment="1" applyProtection="1">
      <alignment horizontal="center" vertical="center" wrapText="1"/>
      <protection locked="0"/>
    </xf>
    <xf numFmtId="0" fontId="10" fillId="2" borderId="0" xfId="0" applyFont="1" applyFill="1" applyAlignment="1" applyProtection="1">
      <alignment horizontal="left" vertical="center" wrapText="1"/>
      <protection locked="0"/>
    </xf>
    <xf numFmtId="0" fontId="9" fillId="2" borderId="0" xfId="0" applyFont="1" applyFill="1" applyProtection="1">
      <protection locked="0"/>
    </xf>
    <xf numFmtId="0" fontId="1" fillId="0" borderId="14" xfId="0" applyFont="1" applyBorder="1" applyAlignment="1" applyProtection="1">
      <alignment horizontal="center" vertical="center" wrapText="1"/>
      <protection locked="0"/>
    </xf>
    <xf numFmtId="0" fontId="1" fillId="0" borderId="14" xfId="0" applyFont="1" applyBorder="1" applyProtection="1">
      <protection locked="0"/>
    </xf>
    <xf numFmtId="0" fontId="1" fillId="4" borderId="0" xfId="0" applyFont="1" applyFill="1" applyAlignment="1" applyProtection="1">
      <alignment horizontal="center" vertical="center" wrapText="1"/>
      <protection locked="0"/>
    </xf>
    <xf numFmtId="0" fontId="1" fillId="0" borderId="17" xfId="0" applyFont="1" applyFill="1" applyBorder="1" applyAlignment="1" applyProtection="1">
      <alignment horizontal="center" vertical="top"/>
      <protection locked="0"/>
    </xf>
    <xf numFmtId="0" fontId="12" fillId="0" borderId="17" xfId="0" applyFont="1" applyFill="1" applyBorder="1" applyAlignment="1" applyProtection="1">
      <alignment horizontal="center" vertical="center"/>
      <protection locked="0"/>
    </xf>
    <xf numFmtId="4" fontId="12" fillId="0" borderId="17" xfId="0" applyNumberFormat="1" applyFont="1" applyFill="1" applyBorder="1" applyAlignment="1" applyProtection="1">
      <alignment horizontal="center" vertical="center"/>
      <protection locked="0"/>
    </xf>
    <xf numFmtId="4" fontId="25" fillId="0" borderId="17" xfId="0" applyNumberFormat="1" applyFont="1" applyFill="1" applyBorder="1" applyAlignment="1" applyProtection="1">
      <alignment horizontal="center" vertical="center"/>
      <protection locked="0"/>
    </xf>
    <xf numFmtId="1" fontId="12" fillId="0" borderId="17" xfId="0" applyNumberFormat="1" applyFont="1" applyFill="1" applyBorder="1" applyAlignment="1" applyProtection="1">
      <alignment horizontal="center" vertical="top"/>
      <protection locked="0"/>
    </xf>
    <xf numFmtId="0" fontId="12" fillId="0" borderId="17" xfId="0" applyFont="1" applyFill="1" applyBorder="1" applyAlignment="1" applyProtection="1">
      <alignment horizontal="center" vertical="top"/>
      <protection locked="0"/>
    </xf>
    <xf numFmtId="0" fontId="13" fillId="0" borderId="17" xfId="0" applyFont="1" applyFill="1" applyBorder="1" applyAlignment="1" applyProtection="1">
      <alignment horizontal="center" vertical="top"/>
      <protection locked="0"/>
    </xf>
    <xf numFmtId="4" fontId="1" fillId="0" borderId="3" xfId="0" applyNumberFormat="1" applyFont="1" applyFill="1" applyBorder="1" applyAlignment="1" applyProtection="1">
      <alignment horizontal="center" vertical="center" wrapText="1"/>
      <protection locked="0"/>
    </xf>
    <xf numFmtId="0" fontId="1" fillId="0" borderId="9" xfId="0" applyFont="1" applyFill="1" applyBorder="1" applyAlignment="1" applyProtection="1">
      <alignment horizontal="center" vertical="top" wrapText="1"/>
      <protection locked="0"/>
    </xf>
    <xf numFmtId="0" fontId="1" fillId="0" borderId="3" xfId="0" applyFont="1" applyFill="1" applyBorder="1" applyAlignment="1" applyProtection="1">
      <alignment horizontal="center" vertical="top" wrapText="1"/>
      <protection locked="0"/>
    </xf>
    <xf numFmtId="0" fontId="1" fillId="0" borderId="10" xfId="0" applyFont="1" applyFill="1" applyBorder="1" applyAlignment="1" applyProtection="1">
      <alignment horizontal="center" vertical="top" wrapText="1"/>
      <protection locked="0"/>
    </xf>
    <xf numFmtId="3" fontId="1" fillId="0" borderId="3" xfId="0" applyNumberFormat="1" applyFont="1" applyFill="1" applyBorder="1" applyAlignment="1" applyProtection="1">
      <alignment horizontal="center" vertical="center" wrapText="1"/>
      <protection locked="0"/>
    </xf>
    <xf numFmtId="1" fontId="1" fillId="0" borderId="3" xfId="0" applyNumberFormat="1" applyFont="1" applyFill="1" applyBorder="1" applyAlignment="1" applyProtection="1">
      <alignment horizontal="center" vertical="top" wrapText="1"/>
      <protection locked="0"/>
    </xf>
    <xf numFmtId="0" fontId="1" fillId="0" borderId="0" xfId="0" applyFont="1" applyFill="1" applyProtection="1">
      <protection locked="0"/>
    </xf>
    <xf numFmtId="4" fontId="1" fillId="0" borderId="3" xfId="0" applyNumberFormat="1" applyFont="1" applyFill="1" applyBorder="1" applyAlignment="1" applyProtection="1">
      <alignment horizontal="center" vertical="center" shrinkToFit="1"/>
      <protection locked="0"/>
    </xf>
    <xf numFmtId="0" fontId="1" fillId="0" borderId="7" xfId="0" applyFont="1" applyFill="1" applyBorder="1" applyAlignment="1" applyProtection="1">
      <alignment horizontal="center" vertical="center" wrapText="1" shrinkToFit="1"/>
      <protection locked="0"/>
    </xf>
    <xf numFmtId="165" fontId="1" fillId="0" borderId="3" xfId="0" applyNumberFormat="1" applyFont="1" applyFill="1" applyBorder="1" applyAlignment="1" applyProtection="1">
      <alignment horizontal="right" vertical="center" shrinkToFit="1"/>
      <protection locked="0"/>
    </xf>
    <xf numFmtId="0" fontId="1" fillId="0" borderId="5" xfId="0" applyFont="1" applyFill="1" applyBorder="1" applyAlignment="1" applyProtection="1">
      <alignment vertical="top"/>
      <protection locked="0"/>
    </xf>
    <xf numFmtId="165" fontId="1" fillId="0" borderId="3" xfId="0" applyNumberFormat="1" applyFont="1" applyFill="1" applyBorder="1" applyAlignment="1" applyProtection="1">
      <alignment horizontal="center" vertical="center" wrapText="1"/>
      <protection locked="0"/>
    </xf>
    <xf numFmtId="165" fontId="1" fillId="0" borderId="9" xfId="0" applyNumberFormat="1" applyFont="1" applyFill="1" applyBorder="1" applyAlignment="1" applyProtection="1">
      <alignment horizontal="right" vertical="center" wrapText="1"/>
      <protection locked="0"/>
    </xf>
    <xf numFmtId="4" fontId="1" fillId="0" borderId="7" xfId="0" applyNumberFormat="1" applyFont="1" applyFill="1" applyBorder="1" applyAlignment="1" applyProtection="1">
      <alignment horizontal="center" vertical="center" shrinkToFit="1"/>
      <protection locked="0"/>
    </xf>
    <xf numFmtId="165" fontId="1" fillId="0" borderId="7" xfId="0" applyNumberFormat="1" applyFont="1" applyFill="1" applyBorder="1" applyAlignment="1" applyProtection="1">
      <alignment horizontal="right" vertical="center" shrinkToFit="1"/>
      <protection locked="0"/>
    </xf>
    <xf numFmtId="165" fontId="1" fillId="0" borderId="7" xfId="0" applyNumberFormat="1" applyFont="1" applyFill="1" applyBorder="1" applyAlignment="1" applyProtection="1">
      <alignment horizontal="center" vertical="center" wrapText="1"/>
      <protection locked="0"/>
    </xf>
    <xf numFmtId="165" fontId="1" fillId="0" borderId="8" xfId="0" applyNumberFormat="1" applyFont="1" applyFill="1" applyBorder="1" applyAlignment="1" applyProtection="1">
      <alignment horizontal="right" vertical="center" wrapText="1"/>
      <protection locked="0"/>
    </xf>
    <xf numFmtId="4" fontId="1" fillId="0" borderId="13" xfId="0" applyNumberFormat="1" applyFont="1" applyFill="1" applyBorder="1" applyAlignment="1" applyProtection="1">
      <alignment horizontal="center" vertical="center" shrinkToFit="1"/>
      <protection locked="0"/>
    </xf>
    <xf numFmtId="165" fontId="1" fillId="0" borderId="13" xfId="0" applyNumberFormat="1" applyFont="1" applyFill="1" applyBorder="1" applyAlignment="1" applyProtection="1">
      <alignment horizontal="right" vertical="center" shrinkToFit="1"/>
      <protection locked="0"/>
    </xf>
    <xf numFmtId="0" fontId="1" fillId="0" borderId="3" xfId="0" applyFont="1" applyFill="1" applyBorder="1" applyProtection="1">
      <protection locked="0"/>
    </xf>
    <xf numFmtId="0" fontId="1" fillId="0" borderId="3" xfId="0" applyFont="1" applyFill="1" applyBorder="1" applyAlignment="1">
      <alignment horizontal="center" vertical="center" wrapText="1"/>
    </xf>
    <xf numFmtId="4" fontId="1" fillId="0" borderId="3" xfId="0" applyNumberFormat="1" applyFont="1" applyFill="1" applyBorder="1" applyAlignment="1">
      <alignment horizontal="center" vertical="center" wrapText="1"/>
    </xf>
    <xf numFmtId="164" fontId="1" fillId="0" borderId="7" xfId="0" applyNumberFormat="1" applyFont="1" applyFill="1" applyBorder="1" applyAlignment="1">
      <alignment horizontal="center" vertical="center" wrapText="1"/>
    </xf>
    <xf numFmtId="0" fontId="1" fillId="0" borderId="0" xfId="0" applyFont="1" applyFill="1" applyAlignment="1" applyProtection="1">
      <alignment horizontal="center"/>
      <protection locked="0"/>
    </xf>
    <xf numFmtId="0" fontId="1" fillId="0" borderId="3" xfId="0" applyFont="1" applyFill="1" applyBorder="1" applyAlignment="1" applyProtection="1">
      <alignment horizontal="left" vertical="center" wrapText="1"/>
      <protection locked="0"/>
    </xf>
    <xf numFmtId="49" fontId="1" fillId="0" borderId="3" xfId="0" applyNumberFormat="1" applyFont="1" applyFill="1" applyBorder="1" applyAlignment="1" applyProtection="1">
      <alignment horizontal="center" vertical="center" wrapText="1"/>
      <protection locked="0"/>
    </xf>
    <xf numFmtId="164" fontId="1" fillId="0" borderId="3" xfId="0" applyNumberFormat="1" applyFont="1" applyFill="1" applyBorder="1" applyAlignment="1" applyProtection="1">
      <alignment horizontal="center" vertical="center" wrapText="1"/>
      <protection locked="0"/>
    </xf>
    <xf numFmtId="4" fontId="1" fillId="0" borderId="7" xfId="0" applyNumberFormat="1" applyFont="1" applyFill="1" applyBorder="1" applyAlignment="1">
      <alignment horizontal="center" vertical="center"/>
    </xf>
    <xf numFmtId="4" fontId="10" fillId="0" borderId="7" xfId="0" applyNumberFormat="1" applyFont="1" applyFill="1" applyBorder="1" applyAlignment="1">
      <alignment horizontal="center" vertical="center" wrapText="1"/>
    </xf>
    <xf numFmtId="4" fontId="1" fillId="0" borderId="7" xfId="0" applyNumberFormat="1" applyFont="1" applyFill="1" applyBorder="1" applyAlignment="1" applyProtection="1">
      <alignment horizontal="center" vertical="center"/>
      <protection locked="0"/>
    </xf>
    <xf numFmtId="4" fontId="10" fillId="0" borderId="7" xfId="0" applyNumberFormat="1" applyFont="1" applyFill="1" applyBorder="1" applyAlignment="1" applyProtection="1">
      <alignment horizontal="center" vertical="center" wrapText="1"/>
      <protection locked="0"/>
    </xf>
    <xf numFmtId="164" fontId="10" fillId="0" borderId="3" xfId="0" applyNumberFormat="1" applyFont="1" applyFill="1" applyBorder="1" applyAlignment="1" applyProtection="1">
      <alignment horizontal="center" vertical="center" wrapText="1"/>
      <protection locked="0"/>
    </xf>
    <xf numFmtId="0" fontId="10" fillId="0" borderId="3" xfId="0" applyFont="1" applyFill="1" applyBorder="1" applyAlignment="1" applyProtection="1">
      <alignment horizontal="center" vertical="center"/>
      <protection locked="0"/>
    </xf>
    <xf numFmtId="165" fontId="1" fillId="0" borderId="3" xfId="0" applyNumberFormat="1" applyFont="1" applyFill="1" applyBorder="1" applyAlignment="1" applyProtection="1">
      <alignment horizontal="center" vertical="center"/>
      <protection locked="0"/>
    </xf>
    <xf numFmtId="0" fontId="10" fillId="0" borderId="3"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wrapText="1"/>
      <protection locked="0"/>
    </xf>
    <xf numFmtId="4" fontId="1" fillId="0" borderId="13" xfId="0" applyNumberFormat="1" applyFont="1" applyFill="1" applyBorder="1" applyAlignment="1">
      <alignment horizontal="center" vertical="center" shrinkToFit="1"/>
    </xf>
    <xf numFmtId="0" fontId="1" fillId="0" borderId="3" xfId="0" applyFont="1" applyFill="1" applyBorder="1" applyAlignment="1">
      <alignment horizontal="center" vertical="center"/>
    </xf>
    <xf numFmtId="4" fontId="1" fillId="0" borderId="3" xfId="0" applyNumberFormat="1" applyFont="1" applyFill="1" applyBorder="1" applyAlignment="1">
      <alignment horizontal="center" vertical="center" shrinkToFit="1"/>
    </xf>
    <xf numFmtId="0" fontId="3" fillId="0" borderId="3" xfId="0" applyFont="1" applyFill="1" applyBorder="1" applyAlignment="1">
      <alignment horizontal="center" vertical="top" wrapText="1"/>
    </xf>
    <xf numFmtId="4" fontId="10" fillId="0" borderId="3" xfId="0" applyNumberFormat="1" applyFont="1" applyFill="1" applyBorder="1" applyAlignment="1">
      <alignment horizontal="center" vertical="center" shrinkToFit="1"/>
    </xf>
    <xf numFmtId="4" fontId="1" fillId="0" borderId="3" xfId="0" applyNumberFormat="1" applyFont="1" applyFill="1" applyBorder="1" applyAlignment="1">
      <alignment horizontal="center" vertical="center"/>
    </xf>
    <xf numFmtId="4" fontId="10" fillId="0" borderId="7" xfId="0" applyNumberFormat="1" applyFont="1" applyFill="1" applyBorder="1" applyAlignment="1">
      <alignment horizontal="center" vertical="center" shrinkToFit="1"/>
    </xf>
    <xf numFmtId="4" fontId="1" fillId="0" borderId="3" xfId="0" applyNumberFormat="1" applyFont="1" applyFill="1" applyBorder="1" applyAlignment="1" applyProtection="1">
      <alignment horizontal="left" vertical="center" shrinkToFit="1"/>
      <protection locked="0"/>
    </xf>
    <xf numFmtId="0" fontId="1" fillId="0" borderId="5" xfId="1"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protection locked="0"/>
    </xf>
    <xf numFmtId="0" fontId="1" fillId="0" borderId="0" xfId="0" applyFont="1" applyFill="1" applyAlignment="1" applyProtection="1">
      <alignment horizontal="center" vertical="top"/>
      <protection locked="0"/>
    </xf>
    <xf numFmtId="0" fontId="1" fillId="0" borderId="0" xfId="0" applyFont="1" applyFill="1" applyAlignment="1" applyProtection="1">
      <alignment horizontal="center" vertical="center"/>
      <protection locked="0"/>
    </xf>
    <xf numFmtId="4" fontId="1" fillId="0" borderId="0" xfId="0" applyNumberFormat="1" applyFont="1" applyFill="1" applyAlignment="1" applyProtection="1">
      <alignment horizontal="center" vertical="center"/>
      <protection locked="0"/>
    </xf>
    <xf numFmtId="1" fontId="1" fillId="0" borderId="0" xfId="0" applyNumberFormat="1" applyFont="1" applyFill="1" applyAlignment="1" applyProtection="1">
      <alignment horizontal="center" vertical="top"/>
      <protection locked="0"/>
    </xf>
    <xf numFmtId="4" fontId="3" fillId="0" borderId="3" xfId="0" applyNumberFormat="1" applyFont="1" applyFill="1" applyBorder="1" applyAlignment="1" applyProtection="1">
      <alignment horizontal="center" vertical="center" wrapText="1"/>
      <protection locked="0"/>
    </xf>
    <xf numFmtId="4" fontId="1" fillId="0" borderId="3" xfId="0" applyNumberFormat="1" applyFont="1" applyFill="1" applyBorder="1" applyAlignment="1" applyProtection="1">
      <alignment vertical="center" wrapText="1"/>
      <protection locked="0"/>
    </xf>
    <xf numFmtId="0" fontId="1" fillId="0" borderId="3" xfId="0" applyFont="1" applyFill="1" applyBorder="1" applyAlignment="1" applyProtection="1">
      <alignment horizontal="center" vertical="top"/>
      <protection locked="0"/>
    </xf>
    <xf numFmtId="0" fontId="1" fillId="0" borderId="42" xfId="0" applyFont="1" applyFill="1" applyBorder="1" applyAlignment="1">
      <alignment horizontal="center" vertical="center" wrapText="1"/>
    </xf>
    <xf numFmtId="4" fontId="1" fillId="0" borderId="42" xfId="0" applyNumberFormat="1" applyFont="1" applyFill="1" applyBorder="1" applyAlignment="1">
      <alignment horizontal="center" vertical="center" wrapText="1"/>
    </xf>
    <xf numFmtId="0" fontId="1" fillId="0" borderId="46" xfId="0" applyFont="1" applyFill="1" applyBorder="1" applyAlignment="1">
      <alignment horizontal="center" vertical="center" wrapText="1"/>
    </xf>
    <xf numFmtId="4" fontId="1" fillId="0" borderId="46" xfId="0" applyNumberFormat="1" applyFont="1" applyFill="1" applyBorder="1" applyAlignment="1">
      <alignment horizontal="center" vertical="center" wrapText="1"/>
    </xf>
    <xf numFmtId="14" fontId="1" fillId="0" borderId="3" xfId="0" applyNumberFormat="1" applyFont="1" applyFill="1" applyBorder="1" applyAlignment="1">
      <alignment horizontal="center" vertical="center" wrapText="1"/>
    </xf>
    <xf numFmtId="4" fontId="1" fillId="0" borderId="13" xfId="0" applyNumberFormat="1" applyFont="1" applyFill="1" applyBorder="1" applyAlignment="1">
      <alignment horizontal="center" vertical="center" wrapText="1"/>
    </xf>
    <xf numFmtId="4" fontId="1" fillId="0" borderId="13" xfId="0" applyNumberFormat="1" applyFont="1" applyFill="1" applyBorder="1" applyAlignment="1">
      <alignment horizontal="center" vertical="center"/>
    </xf>
    <xf numFmtId="0" fontId="10" fillId="0" borderId="42" xfId="0" applyFont="1" applyFill="1" applyBorder="1" applyAlignment="1">
      <alignment horizontal="center" vertical="center" wrapText="1"/>
    </xf>
    <xf numFmtId="4" fontId="10" fillId="0" borderId="42" xfId="0" applyNumberFormat="1" applyFont="1" applyFill="1" applyBorder="1" applyAlignment="1">
      <alignment horizontal="center" vertical="center" wrapText="1"/>
    </xf>
    <xf numFmtId="4" fontId="1" fillId="0" borderId="42" xfId="0" applyNumberFormat="1" applyFont="1" applyFill="1" applyBorder="1" applyAlignment="1">
      <alignment horizontal="center" vertical="center"/>
    </xf>
    <xf numFmtId="4" fontId="10" fillId="0" borderId="3" xfId="0" applyNumberFormat="1" applyFont="1" applyFill="1" applyBorder="1" applyAlignment="1">
      <alignment horizontal="center" vertical="center" wrapText="1"/>
    </xf>
    <xf numFmtId="0" fontId="10" fillId="0" borderId="46" xfId="0" applyFont="1" applyFill="1" applyBorder="1" applyAlignment="1">
      <alignment horizontal="center" vertical="center" wrapText="1"/>
    </xf>
    <xf numFmtId="4" fontId="10" fillId="0" borderId="46" xfId="0" applyNumberFormat="1" applyFont="1" applyFill="1" applyBorder="1" applyAlignment="1">
      <alignment horizontal="center" vertical="center" wrapText="1"/>
    </xf>
    <xf numFmtId="4" fontId="1" fillId="0" borderId="46" xfId="0" applyNumberFormat="1" applyFont="1" applyFill="1" applyBorder="1" applyAlignment="1">
      <alignment horizontal="center" vertical="center"/>
    </xf>
    <xf numFmtId="4" fontId="1" fillId="0" borderId="3" xfId="0" applyNumberFormat="1" applyFont="1" applyFill="1" applyBorder="1" applyAlignment="1" applyProtection="1">
      <alignment horizontal="center" vertical="center"/>
      <protection locked="0"/>
    </xf>
    <xf numFmtId="4" fontId="1" fillId="0" borderId="0" xfId="0" applyNumberFormat="1" applyFont="1" applyFill="1" applyAlignment="1">
      <alignment horizontal="center" vertical="center"/>
    </xf>
    <xf numFmtId="0" fontId="1" fillId="0" borderId="7" xfId="0" quotePrefix="1" applyFont="1" applyFill="1" applyBorder="1" applyAlignment="1">
      <alignment horizontal="center" vertical="center" wrapText="1"/>
    </xf>
    <xf numFmtId="4" fontId="1" fillId="0" borderId="3" xfId="0" applyNumberFormat="1" applyFont="1" applyFill="1" applyBorder="1" applyAlignment="1">
      <alignment horizontal="left" vertical="center"/>
    </xf>
    <xf numFmtId="0" fontId="1" fillId="0" borderId="3" xfId="0" applyFont="1" applyFill="1" applyBorder="1" applyAlignment="1">
      <alignment horizontal="left" vertical="center" wrapText="1"/>
    </xf>
    <xf numFmtId="2" fontId="1" fillId="0" borderId="3" xfId="0" applyNumberFormat="1" applyFont="1" applyFill="1" applyBorder="1" applyAlignment="1">
      <alignment horizontal="center" vertical="center" wrapText="1"/>
    </xf>
    <xf numFmtId="0" fontId="11" fillId="0" borderId="13" xfId="0" applyFont="1" applyFill="1" applyBorder="1" applyAlignment="1" applyProtection="1">
      <alignment horizontal="center" vertical="center" wrapText="1"/>
      <protection locked="0"/>
    </xf>
    <xf numFmtId="4" fontId="10" fillId="0" borderId="13" xfId="0" applyNumberFormat="1" applyFont="1" applyFill="1" applyBorder="1" applyAlignment="1" applyProtection="1">
      <alignment horizontal="center" vertical="center" wrapText="1"/>
      <protection locked="0"/>
    </xf>
    <xf numFmtId="4" fontId="10" fillId="0" borderId="3" xfId="0" applyNumberFormat="1" applyFont="1" applyFill="1" applyBorder="1" applyAlignment="1" applyProtection="1">
      <alignment horizontal="center" vertical="center" wrapText="1"/>
      <protection locked="0"/>
    </xf>
    <xf numFmtId="1" fontId="1" fillId="0" borderId="3" xfId="0" applyNumberFormat="1"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protection locked="0"/>
    </xf>
    <xf numFmtId="4" fontId="10" fillId="0" borderId="3" xfId="0" applyNumberFormat="1" applyFont="1" applyFill="1" applyBorder="1" applyAlignment="1" applyProtection="1">
      <alignment horizontal="center" vertical="center" shrinkToFit="1"/>
      <protection locked="0"/>
    </xf>
    <xf numFmtId="4" fontId="10" fillId="0" borderId="3" xfId="0" applyNumberFormat="1" applyFont="1" applyFill="1" applyBorder="1" applyAlignment="1" applyProtection="1">
      <alignment horizontal="center" vertical="center"/>
      <protection locked="0"/>
    </xf>
    <xf numFmtId="164" fontId="9" fillId="0" borderId="3" xfId="0" applyNumberFormat="1" applyFont="1" applyFill="1" applyBorder="1" applyAlignment="1" applyProtection="1">
      <alignment horizontal="center" vertical="center" wrapText="1"/>
      <protection locked="0"/>
    </xf>
    <xf numFmtId="0" fontId="9" fillId="0" borderId="3" xfId="0" applyFont="1" applyFill="1" applyBorder="1" applyAlignment="1" applyProtection="1">
      <alignment horizontal="center" vertical="center" wrapText="1"/>
      <protection locked="0"/>
    </xf>
    <xf numFmtId="0" fontId="1" fillId="0" borderId="9" xfId="0" applyFont="1" applyFill="1" applyBorder="1" applyAlignment="1" applyProtection="1">
      <alignment horizontal="center" vertical="center" wrapText="1"/>
      <protection locked="0"/>
    </xf>
    <xf numFmtId="4" fontId="1" fillId="0" borderId="13" xfId="0" applyNumberFormat="1" applyFont="1" applyFill="1" applyBorder="1" applyAlignment="1" applyProtection="1">
      <alignment horizontal="center" vertical="center"/>
      <protection locked="0"/>
    </xf>
    <xf numFmtId="4" fontId="10" fillId="0" borderId="3" xfId="0" applyNumberFormat="1" applyFont="1" applyFill="1" applyBorder="1" applyAlignment="1" applyProtection="1">
      <alignment horizontal="center" vertical="center" wrapText="1" shrinkToFit="1"/>
      <protection locked="0"/>
    </xf>
    <xf numFmtId="164" fontId="10" fillId="0" borderId="7" xfId="0" applyNumberFormat="1" applyFont="1" applyFill="1" applyBorder="1" applyAlignment="1" applyProtection="1">
      <alignment horizontal="center" vertical="center" wrapText="1"/>
      <protection locked="0"/>
    </xf>
    <xf numFmtId="0" fontId="26" fillId="0" borderId="3" xfId="0" applyFont="1" applyFill="1" applyBorder="1" applyAlignment="1" applyProtection="1">
      <alignment horizontal="center" vertical="center" wrapText="1"/>
      <protection locked="0"/>
    </xf>
    <xf numFmtId="14" fontId="1" fillId="0" borderId="3" xfId="0" applyNumberFormat="1"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10" fillId="0" borderId="7" xfId="0" applyFont="1" applyFill="1" applyBorder="1" applyAlignment="1" applyProtection="1">
      <alignment horizontal="center" vertical="center"/>
      <protection locked="0"/>
    </xf>
    <xf numFmtId="0" fontId="10" fillId="0" borderId="0" xfId="0" applyFont="1" applyFill="1" applyAlignment="1" applyProtection="1">
      <alignment horizontal="center" vertical="center"/>
      <protection locked="0"/>
    </xf>
    <xf numFmtId="0" fontId="10" fillId="0" borderId="5" xfId="0" applyFont="1" applyFill="1" applyBorder="1" applyAlignment="1" applyProtection="1">
      <alignment horizontal="center" vertical="center"/>
      <protection locked="0"/>
    </xf>
    <xf numFmtId="164" fontId="10" fillId="0" borderId="5" xfId="0" applyNumberFormat="1" applyFont="1" applyFill="1" applyBorder="1" applyAlignment="1" applyProtection="1">
      <alignment horizontal="center" vertical="center" wrapText="1"/>
      <protection locked="0"/>
    </xf>
    <xf numFmtId="0" fontId="10" fillId="0" borderId="13" xfId="0" applyFont="1" applyFill="1" applyBorder="1" applyAlignment="1" applyProtection="1">
      <alignment horizontal="center" vertical="center"/>
      <protection locked="0"/>
    </xf>
    <xf numFmtId="164" fontId="10" fillId="0" borderId="13" xfId="0" applyNumberFormat="1" applyFont="1" applyFill="1" applyBorder="1" applyAlignment="1" applyProtection="1">
      <alignment horizontal="center" vertical="center" wrapText="1"/>
      <protection locked="0"/>
    </xf>
    <xf numFmtId="0" fontId="10" fillId="0" borderId="7" xfId="0" applyFont="1" applyFill="1" applyBorder="1" applyAlignment="1" applyProtection="1">
      <alignment horizontal="center"/>
      <protection locked="0"/>
    </xf>
    <xf numFmtId="0" fontId="10" fillId="0" borderId="5" xfId="0" applyFont="1" applyFill="1" applyBorder="1" applyAlignment="1" applyProtection="1">
      <alignment horizontal="center"/>
      <protection locked="0"/>
    </xf>
    <xf numFmtId="0" fontId="10" fillId="0" borderId="13" xfId="0" applyFont="1" applyFill="1" applyBorder="1" applyAlignment="1" applyProtection="1">
      <alignment horizontal="center"/>
      <protection locked="0"/>
    </xf>
    <xf numFmtId="165" fontId="10" fillId="0" borderId="3" xfId="0" applyNumberFormat="1" applyFont="1" applyFill="1" applyBorder="1" applyAlignment="1" applyProtection="1">
      <alignment horizontal="center" vertical="center"/>
      <protection locked="0"/>
    </xf>
    <xf numFmtId="4" fontId="10" fillId="0" borderId="13" xfId="0" applyNumberFormat="1" applyFont="1" applyFill="1" applyBorder="1" applyAlignment="1" applyProtection="1">
      <alignment horizontal="center" vertical="center"/>
      <protection locked="0"/>
    </xf>
    <xf numFmtId="0" fontId="3" fillId="0" borderId="3" xfId="0" applyFont="1" applyFill="1" applyBorder="1" applyAlignment="1" applyProtection="1">
      <alignment horizontal="left" vertical="center" wrapText="1"/>
      <protection locked="0"/>
    </xf>
    <xf numFmtId="0" fontId="1" fillId="0" borderId="11" xfId="0" applyFont="1" applyFill="1" applyBorder="1" applyAlignment="1" applyProtection="1">
      <alignment horizontal="left" vertical="center" wrapText="1"/>
      <protection locked="0"/>
    </xf>
    <xf numFmtId="0" fontId="1" fillId="0" borderId="12" xfId="0" applyFont="1" applyFill="1" applyBorder="1" applyAlignment="1" applyProtection="1">
      <alignment horizontal="left" vertical="center" wrapText="1"/>
      <protection locked="0"/>
    </xf>
    <xf numFmtId="0" fontId="1" fillId="0" borderId="11" xfId="0" applyFont="1" applyFill="1" applyBorder="1" applyAlignment="1" applyProtection="1">
      <alignment horizontal="center" vertical="center" wrapText="1"/>
      <protection locked="0"/>
    </xf>
    <xf numFmtId="1" fontId="10" fillId="0" borderId="3" xfId="0" applyNumberFormat="1" applyFont="1" applyFill="1" applyBorder="1" applyAlignment="1" applyProtection="1">
      <alignment horizontal="center" vertical="center" wrapText="1"/>
      <protection locked="0"/>
    </xf>
    <xf numFmtId="0" fontId="10" fillId="0" borderId="3" xfId="0" applyFont="1" applyFill="1" applyBorder="1" applyAlignment="1" applyProtection="1">
      <alignment horizontal="center"/>
      <protection locked="0"/>
    </xf>
    <xf numFmtId="0" fontId="1" fillId="0" borderId="6" xfId="0" applyFont="1" applyFill="1" applyBorder="1" applyAlignment="1" applyProtection="1">
      <alignment horizontal="center" vertical="center" wrapText="1"/>
      <protection locked="0"/>
    </xf>
    <xf numFmtId="4" fontId="10" fillId="0" borderId="7" xfId="0" applyNumberFormat="1" applyFont="1" applyFill="1" applyBorder="1" applyAlignment="1" applyProtection="1">
      <alignment horizontal="center" vertical="center" shrinkToFit="1"/>
      <protection locked="0"/>
    </xf>
    <xf numFmtId="4" fontId="10" fillId="0" borderId="7" xfId="0" applyNumberFormat="1" applyFont="1" applyFill="1" applyBorder="1" applyAlignment="1" applyProtection="1">
      <alignment horizontal="center" vertical="center"/>
      <protection locked="0"/>
    </xf>
    <xf numFmtId="164" fontId="9" fillId="0" borderId="5" xfId="0" applyNumberFormat="1" applyFont="1" applyFill="1" applyBorder="1" applyAlignment="1" applyProtection="1">
      <alignment horizontal="center" vertical="center" wrapText="1"/>
      <protection locked="0"/>
    </xf>
    <xf numFmtId="0" fontId="1" fillId="0" borderId="18" xfId="0" applyFont="1" applyFill="1" applyBorder="1" applyAlignment="1" applyProtection="1">
      <alignment horizontal="center" vertical="center"/>
      <protection locked="0"/>
    </xf>
    <xf numFmtId="0" fontId="1" fillId="0" borderId="8" xfId="0" applyFont="1" applyFill="1" applyBorder="1" applyAlignment="1" applyProtection="1">
      <alignment horizontal="center" vertical="center"/>
      <protection locked="0"/>
    </xf>
    <xf numFmtId="0" fontId="1" fillId="0" borderId="3" xfId="0" applyFont="1" applyFill="1" applyBorder="1" applyAlignment="1" applyProtection="1">
      <alignment vertical="center" wrapText="1"/>
      <protection locked="0"/>
    </xf>
    <xf numFmtId="0" fontId="1" fillId="0" borderId="10" xfId="0" applyFont="1" applyFill="1" applyBorder="1" applyAlignment="1" applyProtection="1">
      <alignment horizontal="center" vertical="center" wrapText="1"/>
      <protection locked="0"/>
    </xf>
    <xf numFmtId="4" fontId="10" fillId="0" borderId="3" xfId="0" applyNumberFormat="1" applyFont="1" applyFill="1" applyBorder="1" applyAlignment="1" applyProtection="1">
      <alignment horizontal="right" vertical="center" shrinkToFit="1"/>
      <protection locked="0"/>
    </xf>
    <xf numFmtId="0" fontId="1" fillId="0" borderId="7" xfId="0" applyFont="1" applyFill="1" applyBorder="1" applyAlignment="1" applyProtection="1">
      <alignment horizontal="center" vertical="top"/>
      <protection locked="0"/>
    </xf>
    <xf numFmtId="0" fontId="1" fillId="0" borderId="3" xfId="0" applyFont="1" applyFill="1" applyBorder="1" applyAlignment="1" applyProtection="1">
      <alignment vertical="top" wrapText="1"/>
      <protection locked="0"/>
    </xf>
    <xf numFmtId="0" fontId="1" fillId="0" borderId="3" xfId="0" applyFont="1" applyFill="1" applyBorder="1" applyAlignment="1" applyProtection="1">
      <alignment wrapText="1"/>
      <protection locked="0"/>
    </xf>
    <xf numFmtId="1" fontId="1" fillId="0" borderId="3" xfId="0" applyNumberFormat="1" applyFont="1" applyFill="1" applyBorder="1" applyAlignment="1" applyProtection="1">
      <alignment horizontal="center" vertical="top"/>
      <protection locked="0"/>
    </xf>
    <xf numFmtId="0" fontId="1" fillId="0" borderId="7" xfId="0" applyFont="1" applyFill="1" applyBorder="1" applyAlignment="1" applyProtection="1">
      <alignment vertical="top" wrapText="1"/>
      <protection locked="0"/>
    </xf>
    <xf numFmtId="1" fontId="1" fillId="0" borderId="7" xfId="0" applyNumberFormat="1" applyFont="1" applyFill="1" applyBorder="1" applyAlignment="1" applyProtection="1">
      <alignment horizontal="center" vertical="top"/>
      <protection locked="0"/>
    </xf>
    <xf numFmtId="0" fontId="10" fillId="0" borderId="0" xfId="0" applyFont="1" applyFill="1" applyProtection="1">
      <protection locked="0"/>
    </xf>
    <xf numFmtId="0" fontId="10" fillId="0" borderId="3" xfId="0" applyFont="1" applyFill="1" applyBorder="1" applyProtection="1">
      <protection locked="0"/>
    </xf>
    <xf numFmtId="165" fontId="1" fillId="0" borderId="13" xfId="0" applyNumberFormat="1" applyFont="1" applyFill="1" applyBorder="1" applyAlignment="1" applyProtection="1">
      <alignment horizontal="center" vertical="center"/>
      <protection locked="0"/>
    </xf>
    <xf numFmtId="165" fontId="10" fillId="0" borderId="3" xfId="0" applyNumberFormat="1" applyFont="1" applyFill="1" applyBorder="1" applyAlignment="1" applyProtection="1">
      <alignment horizontal="center" vertical="center" wrapText="1"/>
      <protection locked="0"/>
    </xf>
    <xf numFmtId="0" fontId="11" fillId="0" borderId="3" xfId="0" applyFont="1" applyFill="1" applyBorder="1" applyAlignment="1" applyProtection="1">
      <alignment horizontal="center" vertical="center" wrapText="1"/>
      <protection locked="0"/>
    </xf>
    <xf numFmtId="0" fontId="10" fillId="0" borderId="13" xfId="0" applyFont="1" applyFill="1" applyBorder="1" applyProtection="1">
      <protection locked="0"/>
    </xf>
    <xf numFmtId="0" fontId="1" fillId="0" borderId="12" xfId="0" applyFont="1" applyFill="1" applyBorder="1" applyAlignment="1" applyProtection="1">
      <alignment horizontal="center" vertical="top"/>
      <protection locked="0"/>
    </xf>
    <xf numFmtId="1" fontId="1" fillId="0" borderId="5" xfId="0" applyNumberFormat="1" applyFont="1" applyFill="1" applyBorder="1" applyAlignment="1" applyProtection="1">
      <alignment horizontal="center" vertical="top" wrapText="1"/>
      <protection locked="0"/>
    </xf>
    <xf numFmtId="0" fontId="1" fillId="0" borderId="5" xfId="0" applyFont="1" applyFill="1" applyBorder="1" applyAlignment="1" applyProtection="1">
      <alignment horizontal="center" vertical="top"/>
      <protection locked="0"/>
    </xf>
    <xf numFmtId="0" fontId="3" fillId="0" borderId="5" xfId="0" applyFont="1" applyFill="1" applyBorder="1" applyAlignment="1" applyProtection="1">
      <alignment horizontal="center" vertical="top" wrapText="1"/>
      <protection locked="0"/>
    </xf>
    <xf numFmtId="0" fontId="1" fillId="0" borderId="6" xfId="0" applyFont="1" applyFill="1" applyBorder="1" applyAlignment="1" applyProtection="1">
      <alignment horizontal="center" vertical="top"/>
      <protection locked="0"/>
    </xf>
    <xf numFmtId="0" fontId="1" fillId="0" borderId="5" xfId="0" applyFont="1" applyFill="1" applyBorder="1" applyAlignment="1" applyProtection="1">
      <alignment vertical="center"/>
      <protection locked="0"/>
    </xf>
    <xf numFmtId="1" fontId="1" fillId="0" borderId="5" xfId="0" applyNumberFormat="1" applyFont="1" applyFill="1" applyBorder="1" applyAlignment="1" applyProtection="1">
      <alignment horizontal="center" vertical="top"/>
      <protection locked="0"/>
    </xf>
    <xf numFmtId="0" fontId="1" fillId="0" borderId="13" xfId="0" applyFont="1" applyFill="1" applyBorder="1" applyAlignment="1" applyProtection="1">
      <alignment horizontal="center" vertical="top"/>
      <protection locked="0"/>
    </xf>
    <xf numFmtId="0" fontId="3" fillId="0" borderId="3" xfId="0" applyFont="1" applyFill="1" applyBorder="1" applyAlignment="1" applyProtection="1">
      <alignment horizontal="center" vertical="top" wrapText="1"/>
      <protection locked="0"/>
    </xf>
    <xf numFmtId="0" fontId="1" fillId="0" borderId="3" xfId="0" applyFont="1" applyFill="1" applyBorder="1" applyAlignment="1" applyProtection="1">
      <alignment horizontal="left" vertical="top" wrapText="1"/>
      <protection locked="0"/>
    </xf>
    <xf numFmtId="0" fontId="10" fillId="0" borderId="3" xfId="0" applyFont="1" applyFill="1" applyBorder="1" applyAlignment="1" applyProtection="1">
      <alignment vertical="center" wrapText="1"/>
      <protection locked="0"/>
    </xf>
    <xf numFmtId="4" fontId="10" fillId="0" borderId="3" xfId="0" applyNumberFormat="1" applyFont="1" applyFill="1" applyBorder="1" applyAlignment="1" applyProtection="1">
      <alignment vertical="center"/>
      <protection locked="0"/>
    </xf>
    <xf numFmtId="0" fontId="1" fillId="0" borderId="9" xfId="0" applyFont="1" applyFill="1" applyBorder="1" applyAlignment="1" applyProtection="1">
      <alignment horizontal="center" vertical="center"/>
      <protection locked="0"/>
    </xf>
    <xf numFmtId="0" fontId="1" fillId="0" borderId="10" xfId="0" applyFont="1" applyFill="1" applyBorder="1" applyProtection="1">
      <protection locked="0"/>
    </xf>
    <xf numFmtId="0" fontId="1" fillId="0" borderId="3" xfId="0" applyFont="1" applyFill="1" applyBorder="1" applyAlignment="1" applyProtection="1">
      <alignment vertical="center"/>
      <protection locked="0"/>
    </xf>
    <xf numFmtId="4" fontId="1" fillId="0" borderId="3" xfId="0" applyNumberFormat="1" applyFont="1" applyFill="1" applyBorder="1" applyAlignment="1" applyProtection="1">
      <alignment vertical="center"/>
      <protection locked="0"/>
    </xf>
    <xf numFmtId="1" fontId="1" fillId="0" borderId="3" xfId="0" applyNumberFormat="1" applyFont="1" applyFill="1" applyBorder="1" applyProtection="1">
      <protection locked="0"/>
    </xf>
    <xf numFmtId="1" fontId="10" fillId="0" borderId="3" xfId="0" applyNumberFormat="1" applyFont="1" applyFill="1" applyBorder="1" applyAlignment="1" applyProtection="1">
      <alignment horizontal="center" vertical="center"/>
      <protection locked="0"/>
    </xf>
    <xf numFmtId="16" fontId="1" fillId="0" borderId="3" xfId="0" applyNumberFormat="1" applyFont="1" applyFill="1" applyBorder="1" applyAlignment="1" applyProtection="1">
      <alignment horizontal="center" vertical="center" wrapText="1"/>
      <protection locked="0"/>
    </xf>
    <xf numFmtId="0" fontId="10" fillId="0" borderId="3" xfId="0" applyFont="1" applyFill="1" applyBorder="1" applyAlignment="1" applyProtection="1">
      <alignment horizontal="center" vertical="top" wrapText="1"/>
      <protection locked="0"/>
    </xf>
    <xf numFmtId="0" fontId="1" fillId="0" borderId="9" xfId="0" applyFont="1" applyFill="1" applyBorder="1" applyProtection="1">
      <protection locked="0"/>
    </xf>
    <xf numFmtId="0" fontId="10" fillId="0" borderId="9" xfId="0" applyFont="1" applyFill="1" applyBorder="1" applyProtection="1">
      <protection locked="0"/>
    </xf>
    <xf numFmtId="0" fontId="10" fillId="0" borderId="18" xfId="0" applyFont="1" applyFill="1" applyBorder="1" applyAlignment="1" applyProtection="1">
      <alignment horizontal="center" vertical="center" wrapText="1"/>
      <protection locked="0"/>
    </xf>
    <xf numFmtId="165" fontId="10" fillId="0" borderId="3" xfId="0" applyNumberFormat="1" applyFont="1" applyFill="1" applyBorder="1" applyAlignment="1" applyProtection="1">
      <alignment horizontal="center" vertical="center" shrinkToFit="1"/>
      <protection locked="0"/>
    </xf>
    <xf numFmtId="1" fontId="1" fillId="0" borderId="3" xfId="0" applyNumberFormat="1" applyFont="1" applyFill="1" applyBorder="1" applyAlignment="1" applyProtection="1">
      <alignment horizontal="center"/>
      <protection locked="0"/>
    </xf>
    <xf numFmtId="0" fontId="10" fillId="0" borderId="3" xfId="0" applyFont="1" applyFill="1" applyBorder="1" applyAlignment="1" applyProtection="1">
      <alignment vertical="center"/>
      <protection locked="0"/>
    </xf>
    <xf numFmtId="1" fontId="10" fillId="0" borderId="3" xfId="0" applyNumberFormat="1" applyFont="1" applyFill="1" applyBorder="1" applyProtection="1">
      <protection locked="0"/>
    </xf>
    <xf numFmtId="0" fontId="1" fillId="0" borderId="9" xfId="0" applyFont="1" applyFill="1" applyBorder="1" applyAlignment="1" applyProtection="1">
      <alignment vertical="center"/>
      <protection locked="0"/>
    </xf>
    <xf numFmtId="0" fontId="9" fillId="0" borderId="3" xfId="0" applyFont="1" applyFill="1" applyBorder="1" applyAlignment="1" applyProtection="1">
      <alignment horizontal="center" vertical="center" wrapText="1" shrinkToFit="1"/>
      <protection locked="0"/>
    </xf>
    <xf numFmtId="0" fontId="1" fillId="0" borderId="16" xfId="0" applyFont="1" applyFill="1" applyBorder="1" applyAlignment="1" applyProtection="1">
      <alignment vertical="center"/>
      <protection locked="0"/>
    </xf>
    <xf numFmtId="0" fontId="1" fillId="0" borderId="16" xfId="0" applyFont="1" applyFill="1" applyBorder="1" applyAlignment="1" applyProtection="1">
      <alignment horizontal="left" vertical="center"/>
      <protection locked="0"/>
    </xf>
    <xf numFmtId="0" fontId="1" fillId="0" borderId="16" xfId="0" applyFont="1" applyFill="1" applyBorder="1" applyAlignment="1" applyProtection="1">
      <alignment horizontal="center"/>
      <protection locked="0"/>
    </xf>
    <xf numFmtId="0" fontId="10" fillId="0" borderId="16" xfId="0" applyFont="1" applyFill="1" applyBorder="1" applyAlignment="1" applyProtection="1">
      <alignment horizontal="center" vertical="center"/>
      <protection locked="0"/>
    </xf>
    <xf numFmtId="4" fontId="10" fillId="0" borderId="16" xfId="0" applyNumberFormat="1" applyFont="1" applyFill="1" applyBorder="1" applyAlignment="1" applyProtection="1">
      <alignment horizontal="center" vertical="center"/>
      <protection locked="0"/>
    </xf>
    <xf numFmtId="1" fontId="10" fillId="0" borderId="16" xfId="0" applyNumberFormat="1" applyFont="1" applyFill="1" applyBorder="1" applyAlignment="1" applyProtection="1">
      <alignment horizontal="center" vertical="center"/>
      <protection locked="0"/>
    </xf>
    <xf numFmtId="164" fontId="10" fillId="0" borderId="16" xfId="0" applyNumberFormat="1" applyFont="1" applyFill="1" applyBorder="1" applyAlignment="1" applyProtection="1">
      <alignment horizontal="center" vertical="center"/>
      <protection locked="0"/>
    </xf>
    <xf numFmtId="0" fontId="10" fillId="0" borderId="16" xfId="0" applyFont="1" applyFill="1" applyBorder="1" applyAlignment="1" applyProtection="1">
      <alignment horizontal="center"/>
      <protection locked="0"/>
    </xf>
    <xf numFmtId="0" fontId="10" fillId="0" borderId="16" xfId="0" applyFont="1" applyFill="1" applyBorder="1" applyProtection="1">
      <protection locked="0"/>
    </xf>
    <xf numFmtId="0" fontId="1" fillId="0" borderId="0" xfId="0" applyFont="1" applyFill="1" applyAlignment="1" applyProtection="1">
      <alignment horizontal="left" vertical="center"/>
      <protection locked="0"/>
    </xf>
    <xf numFmtId="0" fontId="1" fillId="0" borderId="0" xfId="0" applyFont="1" applyFill="1" applyAlignment="1" applyProtection="1">
      <alignment horizontal="left" vertical="top"/>
      <protection locked="0"/>
    </xf>
    <xf numFmtId="4" fontId="1" fillId="0" borderId="0" xfId="0" applyNumberFormat="1" applyFont="1" applyFill="1" applyAlignment="1" applyProtection="1">
      <alignment horizontal="left" vertical="center"/>
      <protection locked="0"/>
    </xf>
    <xf numFmtId="1" fontId="1" fillId="0" borderId="0" xfId="0" applyNumberFormat="1" applyFont="1" applyFill="1" applyAlignment="1" applyProtection="1">
      <alignment horizontal="left" vertical="top"/>
      <protection locked="0"/>
    </xf>
    <xf numFmtId="4" fontId="10" fillId="0" borderId="0" xfId="0" applyNumberFormat="1" applyFont="1" applyFill="1" applyAlignment="1" applyProtection="1">
      <alignment horizontal="center" vertical="center"/>
      <protection locked="0"/>
    </xf>
    <xf numFmtId="1" fontId="10" fillId="0" borderId="0" xfId="0" applyNumberFormat="1" applyFont="1" applyFill="1" applyAlignment="1" applyProtection="1">
      <alignment horizontal="center" vertical="center"/>
      <protection locked="0"/>
    </xf>
    <xf numFmtId="164" fontId="10" fillId="0" borderId="0" xfId="0" applyNumberFormat="1" applyFont="1" applyFill="1" applyAlignment="1" applyProtection="1">
      <alignment horizontal="center" vertical="center"/>
      <protection locked="0"/>
    </xf>
    <xf numFmtId="4" fontId="11" fillId="0" borderId="0" xfId="0" applyNumberFormat="1" applyFont="1" applyFill="1" applyAlignment="1" applyProtection="1">
      <alignment horizontal="center" vertical="center" wrapText="1"/>
      <protection locked="0"/>
    </xf>
    <xf numFmtId="1" fontId="11" fillId="0" borderId="0" xfId="0" applyNumberFormat="1" applyFont="1" applyFill="1" applyAlignment="1" applyProtection="1">
      <alignment horizontal="center" vertical="center" wrapText="1"/>
      <protection locked="0"/>
    </xf>
    <xf numFmtId="164" fontId="11" fillId="0" borderId="0" xfId="0" applyNumberFormat="1" applyFont="1" applyFill="1" applyAlignment="1" applyProtection="1">
      <alignment horizontal="center" vertical="center" wrapText="1"/>
      <protection locked="0"/>
    </xf>
    <xf numFmtId="164" fontId="8" fillId="0" borderId="0" xfId="0" applyNumberFormat="1" applyFont="1" applyFill="1" applyAlignment="1" applyProtection="1">
      <alignment horizontal="center" vertical="center" wrapText="1"/>
      <protection locked="0"/>
    </xf>
    <xf numFmtId="0" fontId="8" fillId="0" borderId="0" xfId="0" applyFont="1" applyFill="1" applyAlignment="1" applyProtection="1">
      <alignment horizontal="center" vertical="center" wrapText="1"/>
      <protection locked="0"/>
    </xf>
    <xf numFmtId="0" fontId="8" fillId="0" borderId="0" xfId="0" applyFont="1" applyFill="1" applyAlignment="1" applyProtection="1">
      <alignment vertical="center" wrapText="1"/>
      <protection locked="0"/>
    </xf>
    <xf numFmtId="0" fontId="1" fillId="0" borderId="0" xfId="0" applyFont="1" applyFill="1" applyAlignment="1" applyProtection="1">
      <alignment vertical="center"/>
      <protection locked="0"/>
    </xf>
    <xf numFmtId="0" fontId="1" fillId="0" borderId="0" xfId="0" applyFont="1" applyFill="1" applyAlignment="1" applyProtection="1">
      <alignment horizontal="left"/>
      <protection locked="0"/>
    </xf>
    <xf numFmtId="0" fontId="10" fillId="0" borderId="0" xfId="0" applyFont="1" applyFill="1" applyAlignment="1" applyProtection="1">
      <alignment horizontal="center"/>
      <protection locked="0"/>
    </xf>
    <xf numFmtId="0" fontId="1" fillId="0" borderId="7"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protection locked="0"/>
    </xf>
    <xf numFmtId="0" fontId="1" fillId="0" borderId="13"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left" vertical="center" wrapText="1"/>
      <protection locked="0"/>
    </xf>
    <xf numFmtId="0" fontId="1" fillId="0" borderId="5" xfId="0" applyFont="1" applyFill="1" applyBorder="1" applyAlignment="1" applyProtection="1">
      <alignment horizontal="left" vertical="center" wrapText="1"/>
      <protection locked="0"/>
    </xf>
    <xf numFmtId="0" fontId="1" fillId="0" borderId="13" xfId="0" applyFont="1" applyFill="1" applyBorder="1" applyAlignment="1" applyProtection="1">
      <alignment horizontal="left" vertical="center" wrapText="1"/>
      <protection locked="0"/>
    </xf>
    <xf numFmtId="0" fontId="26" fillId="0" borderId="7"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center" vertical="center"/>
      <protection locked="0"/>
    </xf>
    <xf numFmtId="0" fontId="1" fillId="0" borderId="5" xfId="0" applyFont="1" applyFill="1" applyBorder="1" applyAlignment="1" applyProtection="1">
      <alignment horizontal="center" vertical="center"/>
      <protection locked="0"/>
    </xf>
    <xf numFmtId="0" fontId="9" fillId="0" borderId="7" xfId="0" applyFont="1" applyFill="1" applyBorder="1" applyAlignment="1" applyProtection="1">
      <alignment horizontal="center" vertical="center" wrapText="1"/>
      <protection locked="0"/>
    </xf>
    <xf numFmtId="0" fontId="9" fillId="0" borderId="5" xfId="0" applyFont="1" applyFill="1" applyBorder="1" applyAlignment="1" applyProtection="1">
      <alignment horizontal="center" vertical="center" wrapText="1"/>
      <protection locked="0"/>
    </xf>
    <xf numFmtId="0" fontId="9" fillId="0" borderId="13" xfId="0" applyFont="1" applyFill="1" applyBorder="1" applyAlignment="1" applyProtection="1">
      <alignment horizontal="center" vertical="center" wrapText="1"/>
      <protection locked="0"/>
    </xf>
    <xf numFmtId="0" fontId="8" fillId="0" borderId="5" xfId="0" applyFont="1" applyFill="1" applyBorder="1" applyAlignment="1" applyProtection="1">
      <alignment horizontal="center" vertical="center" wrapText="1"/>
      <protection locked="0"/>
    </xf>
    <xf numFmtId="0" fontId="8" fillId="0" borderId="13" xfId="0" applyFont="1" applyFill="1" applyBorder="1" applyAlignment="1" applyProtection="1">
      <alignment horizontal="center" vertical="center" wrapText="1"/>
      <protection locked="0"/>
    </xf>
    <xf numFmtId="0" fontId="1" fillId="0" borderId="7" xfId="0" applyFont="1" applyFill="1" applyBorder="1" applyAlignment="1">
      <alignment horizontal="left" vertical="center" wrapText="1"/>
    </xf>
    <xf numFmtId="0" fontId="1" fillId="0" borderId="15" xfId="0" applyFont="1" applyFill="1" applyBorder="1" applyAlignment="1" applyProtection="1">
      <alignment horizontal="center" vertical="center" wrapText="1"/>
      <protection locked="0"/>
    </xf>
    <xf numFmtId="0" fontId="1" fillId="0" borderId="18"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locked="0"/>
    </xf>
    <xf numFmtId="0" fontId="1" fillId="0" borderId="7"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13" xfId="0" applyFont="1" applyFill="1" applyBorder="1" applyAlignment="1" applyProtection="1">
      <alignment horizontal="center" vertical="center"/>
      <protection locked="0"/>
    </xf>
    <xf numFmtId="0" fontId="10" fillId="0" borderId="7" xfId="0" applyFont="1" applyFill="1" applyBorder="1" applyAlignment="1" applyProtection="1">
      <alignment horizontal="center" vertical="center" wrapText="1"/>
      <protection locked="0"/>
    </xf>
    <xf numFmtId="0" fontId="10" fillId="0" borderId="5" xfId="0" applyFont="1" applyFill="1" applyBorder="1" applyAlignment="1" applyProtection="1">
      <alignment horizontal="center" vertical="center" wrapText="1"/>
      <protection locked="0"/>
    </xf>
    <xf numFmtId="0" fontId="10" fillId="0" borderId="13"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1" fontId="1" fillId="0" borderId="5" xfId="0" applyNumberFormat="1" applyFont="1" applyFill="1" applyBorder="1" applyAlignment="1" applyProtection="1">
      <alignment horizontal="center" vertical="center" wrapText="1"/>
      <protection locked="0"/>
    </xf>
    <xf numFmtId="1" fontId="1" fillId="0" borderId="7" xfId="0" applyNumberFormat="1" applyFont="1" applyFill="1" applyBorder="1" applyAlignment="1" applyProtection="1">
      <alignment horizontal="center" vertical="center" wrapText="1"/>
      <protection locked="0"/>
    </xf>
    <xf numFmtId="1" fontId="1" fillId="0" borderId="7" xfId="0" applyNumberFormat="1" applyFont="1" applyFill="1" applyBorder="1" applyAlignment="1" applyProtection="1">
      <alignment horizontal="center" vertical="center"/>
      <protection locked="0"/>
    </xf>
    <xf numFmtId="1" fontId="1" fillId="0" borderId="5" xfId="0" applyNumberFormat="1" applyFont="1" applyFill="1" applyBorder="1" applyAlignment="1" applyProtection="1">
      <alignment horizontal="center" vertical="center"/>
      <protection locked="0"/>
    </xf>
    <xf numFmtId="1" fontId="1" fillId="0" borderId="13" xfId="0" applyNumberFormat="1" applyFont="1" applyFill="1" applyBorder="1" applyAlignment="1" applyProtection="1">
      <alignment horizontal="center" vertical="center"/>
      <protection locked="0"/>
    </xf>
    <xf numFmtId="1" fontId="1" fillId="0" borderId="13" xfId="0" applyNumberFormat="1" applyFont="1" applyFill="1" applyBorder="1" applyAlignment="1" applyProtection="1">
      <alignment horizontal="center" vertical="center" wrapText="1"/>
      <protection locked="0"/>
    </xf>
    <xf numFmtId="164" fontId="1" fillId="0" borderId="7" xfId="0" applyNumberFormat="1" applyFont="1" applyFill="1" applyBorder="1" applyAlignment="1" applyProtection="1">
      <alignment horizontal="center" vertical="center" wrapText="1"/>
      <protection locked="0"/>
    </xf>
    <xf numFmtId="164" fontId="1" fillId="0" borderId="5" xfId="0" applyNumberFormat="1" applyFont="1" applyFill="1" applyBorder="1" applyAlignment="1" applyProtection="1">
      <alignment horizontal="center" vertical="center" wrapText="1"/>
      <protection locked="0"/>
    </xf>
    <xf numFmtId="164" fontId="1" fillId="0" borderId="13" xfId="0" applyNumberFormat="1" applyFont="1" applyFill="1" applyBorder="1" applyAlignment="1" applyProtection="1">
      <alignment horizontal="center" vertical="center" wrapText="1"/>
      <protection locked="0"/>
    </xf>
    <xf numFmtId="0" fontId="1" fillId="0" borderId="7" xfId="0" applyFont="1" applyFill="1" applyBorder="1" applyAlignment="1" applyProtection="1">
      <alignment horizontal="center" vertical="top" wrapText="1"/>
      <protection locked="0"/>
    </xf>
    <xf numFmtId="0" fontId="1" fillId="0" borderId="7" xfId="0" applyFont="1" applyFill="1" applyBorder="1" applyAlignment="1" applyProtection="1">
      <alignment horizontal="center"/>
      <protection locked="0"/>
    </xf>
    <xf numFmtId="0" fontId="1" fillId="0" borderId="13" xfId="0" applyFont="1" applyFill="1" applyBorder="1" applyAlignment="1" applyProtection="1">
      <alignment horizontal="center"/>
      <protection locked="0"/>
    </xf>
    <xf numFmtId="0" fontId="1" fillId="0" borderId="7" xfId="0" applyFont="1" applyFill="1" applyBorder="1" applyAlignment="1" applyProtection="1">
      <alignment vertical="center" wrapText="1"/>
      <protection locked="0"/>
    </xf>
    <xf numFmtId="0" fontId="1" fillId="0" borderId="13" xfId="0" applyFont="1" applyFill="1" applyBorder="1" applyAlignment="1" applyProtection="1">
      <alignment vertical="center" wrapText="1"/>
      <protection locked="0"/>
    </xf>
    <xf numFmtId="0" fontId="1" fillId="0" borderId="8" xfId="0" applyFont="1" applyFill="1" applyBorder="1" applyAlignment="1" applyProtection="1">
      <alignment horizontal="center" vertical="top" wrapText="1"/>
      <protection locked="0"/>
    </xf>
    <xf numFmtId="0" fontId="1" fillId="0" borderId="5" xfId="0" applyFont="1" applyFill="1" applyBorder="1" applyAlignment="1" applyProtection="1">
      <alignment horizontal="center" vertical="top" wrapText="1"/>
      <protection locked="0"/>
    </xf>
    <xf numFmtId="0" fontId="1" fillId="0" borderId="7"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13" xfId="0" applyFont="1" applyFill="1" applyBorder="1" applyAlignment="1">
      <alignment horizontal="center" vertical="center"/>
    </xf>
    <xf numFmtId="1" fontId="1" fillId="0" borderId="7" xfId="0" applyNumberFormat="1" applyFont="1" applyFill="1" applyBorder="1" applyAlignment="1">
      <alignment horizontal="center" vertical="center" wrapText="1"/>
    </xf>
    <xf numFmtId="1" fontId="1" fillId="0" borderId="5" xfId="0" applyNumberFormat="1" applyFont="1" applyFill="1" applyBorder="1" applyAlignment="1">
      <alignment horizontal="center" vertical="center" wrapText="1"/>
    </xf>
    <xf numFmtId="1" fontId="1" fillId="0" borderId="13" xfId="0" applyNumberFormat="1" applyFont="1" applyFill="1" applyBorder="1" applyAlignment="1">
      <alignment horizontal="center" vertical="center" wrapText="1"/>
    </xf>
    <xf numFmtId="0" fontId="10" fillId="0" borderId="3" xfId="0" applyFont="1" applyFill="1" applyBorder="1" applyAlignment="1">
      <alignment horizontal="left" vertical="center" wrapText="1"/>
    </xf>
    <xf numFmtId="0" fontId="10" fillId="0" borderId="3" xfId="0" applyFont="1" applyFill="1" applyBorder="1" applyAlignment="1">
      <alignment horizontal="center" vertical="center" wrapText="1"/>
    </xf>
    <xf numFmtId="4" fontId="1" fillId="0" borderId="7" xfId="0" applyNumberFormat="1" applyFont="1" applyFill="1" applyBorder="1" applyAlignment="1" applyProtection="1">
      <alignment horizontal="center" vertical="center" wrapText="1"/>
      <protection locked="0"/>
    </xf>
    <xf numFmtId="4" fontId="1" fillId="0" borderId="13" xfId="0" applyNumberFormat="1" applyFont="1" applyFill="1" applyBorder="1" applyAlignment="1" applyProtection="1">
      <alignment horizontal="center" vertical="center" wrapText="1"/>
      <protection locked="0"/>
    </xf>
    <xf numFmtId="0" fontId="10" fillId="0" borderId="7" xfId="0" applyFont="1" applyFill="1" applyBorder="1" applyAlignment="1">
      <alignment horizontal="center" vertical="center" wrapText="1"/>
    </xf>
    <xf numFmtId="0" fontId="3" fillId="0" borderId="5" xfId="0" applyFont="1" applyFill="1" applyBorder="1" applyAlignment="1" applyProtection="1">
      <alignment horizontal="center" vertical="center" wrapText="1"/>
      <protection locked="0"/>
    </xf>
    <xf numFmtId="0" fontId="8" fillId="0" borderId="16" xfId="0" applyFont="1" applyFill="1" applyBorder="1" applyAlignment="1" applyProtection="1">
      <alignment horizontal="center" vertical="center" wrapText="1"/>
      <protection locked="0"/>
    </xf>
    <xf numFmtId="164" fontId="1" fillId="0" borderId="5" xfId="0" applyNumberFormat="1" applyFont="1" applyFill="1" applyBorder="1" applyAlignment="1">
      <alignment horizontal="center" vertical="center" wrapText="1"/>
    </xf>
    <xf numFmtId="1" fontId="10" fillId="0" borderId="7" xfId="0" applyNumberFormat="1" applyFont="1" applyFill="1" applyBorder="1" applyAlignment="1" applyProtection="1">
      <alignment horizontal="center" vertical="center" wrapText="1"/>
      <protection locked="0"/>
    </xf>
    <xf numFmtId="1" fontId="10" fillId="0" borderId="5" xfId="0" applyNumberFormat="1" applyFont="1" applyFill="1" applyBorder="1" applyAlignment="1" applyProtection="1">
      <alignment horizontal="center" vertical="center" wrapText="1"/>
      <protection locked="0"/>
    </xf>
    <xf numFmtId="1" fontId="10" fillId="0" borderId="13" xfId="0" applyNumberFormat="1" applyFont="1" applyFill="1" applyBorder="1" applyAlignment="1" applyProtection="1">
      <alignment horizontal="center" vertical="center" wrapText="1"/>
      <protection locked="0"/>
    </xf>
    <xf numFmtId="164" fontId="1" fillId="0" borderId="13" xfId="0" applyNumberFormat="1" applyFont="1" applyFill="1" applyBorder="1" applyAlignment="1">
      <alignment horizontal="center" vertical="center" wrapText="1"/>
    </xf>
    <xf numFmtId="0" fontId="8" fillId="0" borderId="3" xfId="0" applyFont="1" applyFill="1" applyBorder="1" applyAlignment="1" applyProtection="1">
      <alignment horizontal="center" vertical="center" wrapText="1"/>
      <protection locked="0"/>
    </xf>
    <xf numFmtId="0" fontId="1" fillId="0" borderId="5" xfId="0" applyFont="1" applyFill="1" applyBorder="1" applyAlignment="1">
      <alignment vertical="center" wrapText="1"/>
    </xf>
    <xf numFmtId="0" fontId="3" fillId="0" borderId="7" xfId="0" applyFont="1" applyFill="1" applyBorder="1" applyAlignment="1" applyProtection="1">
      <alignment horizontal="center" vertical="center" wrapText="1"/>
      <protection locked="0"/>
    </xf>
    <xf numFmtId="0" fontId="3" fillId="0" borderId="13"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0" fontId="1" fillId="0" borderId="3" xfId="0" applyFont="1" applyFill="1" applyBorder="1" applyAlignment="1">
      <alignment vertical="center" wrapText="1"/>
    </xf>
    <xf numFmtId="1" fontId="1" fillId="0" borderId="3" xfId="0" applyNumberFormat="1" applyFont="1" applyFill="1" applyBorder="1" applyAlignment="1">
      <alignment horizontal="center" vertical="center" wrapText="1"/>
    </xf>
    <xf numFmtId="164" fontId="1" fillId="0" borderId="3" xfId="0" applyNumberFormat="1" applyFont="1" applyFill="1" applyBorder="1" applyAlignment="1">
      <alignment horizontal="center" vertical="center" wrapText="1"/>
    </xf>
    <xf numFmtId="4" fontId="1" fillId="0" borderId="5" xfId="0" applyNumberFormat="1" applyFont="1" applyFill="1" applyBorder="1" applyAlignment="1" applyProtection="1">
      <alignment horizontal="center" vertical="center" shrinkToFit="1"/>
      <protection locked="0"/>
    </xf>
    <xf numFmtId="4" fontId="33" fillId="0" borderId="3" xfId="0" applyNumberFormat="1" applyFont="1" applyFill="1" applyBorder="1" applyAlignment="1" applyProtection="1">
      <alignment horizontal="center" vertical="center" wrapText="1"/>
      <protection locked="0"/>
    </xf>
    <xf numFmtId="0" fontId="0" fillId="0" borderId="0" xfId="0" applyAlignment="1">
      <alignment horizontal="center"/>
    </xf>
    <xf numFmtId="0" fontId="17" fillId="0" borderId="26"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0" xfId="0" applyFont="1" applyAlignment="1">
      <alignment horizontal="center" vertical="center" wrapText="1"/>
    </xf>
    <xf numFmtId="0" fontId="17" fillId="0" borderId="27" xfId="0" applyFont="1" applyBorder="1" applyAlignment="1">
      <alignment horizontal="center" vertical="center" wrapText="1"/>
    </xf>
    <xf numFmtId="0" fontId="17" fillId="0" borderId="28"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2" xfId="0" applyFont="1" applyBorder="1" applyAlignment="1">
      <alignment horizontal="center" vertical="center" wrapText="1"/>
    </xf>
    <xf numFmtId="0" fontId="17" fillId="2" borderId="19"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8" fillId="0" borderId="19" xfId="0" applyFont="1" applyBorder="1" applyAlignment="1">
      <alignment horizontal="center" vertical="center" wrapText="1"/>
    </xf>
    <xf numFmtId="0" fontId="18"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8" fillId="0" borderId="0" xfId="0" applyFont="1" applyAlignment="1">
      <alignment horizontal="center" vertical="center" wrapText="1"/>
    </xf>
    <xf numFmtId="0" fontId="18" fillId="0" borderId="20" xfId="0" applyFont="1" applyBorder="1" applyAlignment="1">
      <alignment horizontal="center" vertical="center" wrapText="1"/>
    </xf>
    <xf numFmtId="0" fontId="18" fillId="0" borderId="21" xfId="0" applyFont="1" applyBorder="1" applyAlignment="1">
      <alignment horizontal="center" vertical="top" wrapText="1"/>
    </xf>
    <xf numFmtId="0" fontId="18" fillId="0" borderId="22" xfId="0" applyFont="1" applyBorder="1" applyAlignment="1">
      <alignment horizontal="center" vertical="top" wrapText="1"/>
    </xf>
    <xf numFmtId="0" fontId="18" fillId="0" borderId="25" xfId="0" applyFont="1" applyBorder="1" applyAlignment="1">
      <alignment horizontal="center" vertical="top" wrapText="1"/>
    </xf>
    <xf numFmtId="0" fontId="18" fillId="0" borderId="3"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23" xfId="0" applyFont="1" applyBorder="1" applyAlignment="1">
      <alignment horizontal="center" vertical="center" wrapText="1"/>
    </xf>
    <xf numFmtId="0" fontId="17" fillId="0" borderId="24" xfId="0" applyFont="1" applyBorder="1" applyAlignment="1">
      <alignment horizontal="center" vertical="center" wrapText="1"/>
    </xf>
    <xf numFmtId="0" fontId="18" fillId="2" borderId="19"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0" borderId="19" xfId="0" applyFont="1" applyBorder="1" applyAlignment="1">
      <alignment horizontal="center" vertical="top" wrapText="1"/>
    </xf>
    <xf numFmtId="0" fontId="18" fillId="0" borderId="2" xfId="0" applyFont="1" applyBorder="1" applyAlignment="1">
      <alignment horizontal="center" vertical="top" wrapText="1"/>
    </xf>
    <xf numFmtId="0" fontId="1" fillId="0" borderId="7"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protection locked="0"/>
    </xf>
    <xf numFmtId="0" fontId="1" fillId="0" borderId="13"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left" vertical="center" wrapText="1"/>
      <protection locked="0"/>
    </xf>
    <xf numFmtId="0" fontId="1" fillId="0" borderId="5" xfId="0" applyFont="1" applyFill="1" applyBorder="1" applyAlignment="1" applyProtection="1">
      <alignment horizontal="left" vertical="center" wrapText="1"/>
      <protection locked="0"/>
    </xf>
    <xf numFmtId="0" fontId="1" fillId="0" borderId="13" xfId="0" applyFont="1" applyFill="1" applyBorder="1" applyAlignment="1" applyProtection="1">
      <alignment horizontal="left" vertical="center" wrapText="1"/>
      <protection locked="0"/>
    </xf>
    <xf numFmtId="0" fontId="26" fillId="0" borderId="7" xfId="0" applyFont="1" applyFill="1" applyBorder="1" applyAlignment="1" applyProtection="1">
      <alignment horizontal="center" vertical="center" wrapText="1"/>
      <protection locked="0"/>
    </xf>
    <xf numFmtId="0" fontId="26" fillId="0" borderId="5" xfId="0" applyFont="1" applyFill="1" applyBorder="1" applyAlignment="1" applyProtection="1">
      <alignment horizontal="center" vertical="center" wrapText="1"/>
      <protection locked="0"/>
    </xf>
    <xf numFmtId="0" fontId="26" fillId="0" borderId="13"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center" vertical="center"/>
      <protection locked="0"/>
    </xf>
    <xf numFmtId="0" fontId="1" fillId="0" borderId="5" xfId="0" applyFont="1" applyFill="1" applyBorder="1" applyAlignment="1" applyProtection="1">
      <alignment horizontal="center" vertical="center"/>
      <protection locked="0"/>
    </xf>
    <xf numFmtId="0" fontId="9" fillId="0" borderId="7" xfId="0" applyFont="1" applyFill="1" applyBorder="1" applyAlignment="1" applyProtection="1">
      <alignment horizontal="center" vertical="center" wrapText="1"/>
      <protection locked="0"/>
    </xf>
    <xf numFmtId="0" fontId="9" fillId="0" borderId="5" xfId="0" applyFont="1" applyFill="1" applyBorder="1" applyAlignment="1" applyProtection="1">
      <alignment horizontal="center" vertical="center" wrapText="1"/>
      <protection locked="0"/>
    </xf>
    <xf numFmtId="0" fontId="9" fillId="0" borderId="13" xfId="0" applyFont="1" applyFill="1" applyBorder="1" applyAlignment="1" applyProtection="1">
      <alignment horizontal="center" vertical="center" wrapText="1"/>
      <protection locked="0"/>
    </xf>
    <xf numFmtId="0" fontId="1" fillId="0" borderId="40" xfId="0" applyFont="1" applyFill="1" applyBorder="1" applyAlignment="1">
      <alignment horizontal="center" vertical="center"/>
    </xf>
    <xf numFmtId="0" fontId="1" fillId="0" borderId="43" xfId="0" applyFont="1" applyFill="1" applyBorder="1" applyAlignment="1">
      <alignment horizontal="center" vertical="center"/>
    </xf>
    <xf numFmtId="0" fontId="1" fillId="0" borderId="44" xfId="0" applyFont="1" applyFill="1" applyBorder="1" applyAlignment="1">
      <alignment horizontal="center" vertical="center"/>
    </xf>
    <xf numFmtId="0" fontId="8" fillId="0" borderId="7" xfId="0" applyFont="1" applyFill="1" applyBorder="1" applyAlignment="1" applyProtection="1">
      <alignment horizontal="center" vertical="center" wrapText="1"/>
      <protection locked="0"/>
    </xf>
    <xf numFmtId="0" fontId="8" fillId="0" borderId="5" xfId="0" applyFont="1" applyFill="1" applyBorder="1" applyAlignment="1" applyProtection="1">
      <alignment horizontal="center" vertical="center" wrapText="1"/>
      <protection locked="0"/>
    </xf>
    <xf numFmtId="0" fontId="8" fillId="0" borderId="13" xfId="0" applyFont="1" applyFill="1" applyBorder="1" applyAlignment="1" applyProtection="1">
      <alignment horizontal="center" vertical="center" wrapText="1"/>
      <protection locked="0"/>
    </xf>
    <xf numFmtId="0" fontId="1" fillId="0" borderId="7"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15" xfId="0" applyFont="1" applyFill="1" applyBorder="1" applyAlignment="1" applyProtection="1">
      <alignment horizontal="center" vertical="center" wrapText="1"/>
      <protection locked="0"/>
    </xf>
    <xf numFmtId="0" fontId="1" fillId="0" borderId="18"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locked="0"/>
    </xf>
    <xf numFmtId="0" fontId="1" fillId="0" borderId="41" xfId="0" applyFont="1" applyFill="1" applyBorder="1" applyAlignment="1">
      <alignment horizontal="left" vertical="center" wrapText="1"/>
    </xf>
    <xf numFmtId="0" fontId="1" fillId="0" borderId="45" xfId="0" applyFont="1" applyFill="1" applyBorder="1" applyAlignment="1">
      <alignment horizontal="left" vertical="center" wrapText="1"/>
    </xf>
    <xf numFmtId="1" fontId="1" fillId="0" borderId="7" xfId="0" applyNumberFormat="1" applyFont="1" applyFill="1" applyBorder="1" applyAlignment="1">
      <alignment horizontal="center" vertical="center"/>
    </xf>
    <xf numFmtId="1" fontId="1" fillId="0" borderId="5" xfId="0" applyNumberFormat="1" applyFont="1" applyFill="1" applyBorder="1" applyAlignment="1">
      <alignment horizontal="center" vertical="center"/>
    </xf>
    <xf numFmtId="1" fontId="1" fillId="0" borderId="13" xfId="0" applyNumberFormat="1" applyFont="1" applyFill="1" applyBorder="1" applyAlignment="1">
      <alignment horizontal="center" vertical="center"/>
    </xf>
    <xf numFmtId="0" fontId="1" fillId="0" borderId="7"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41"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32" fillId="0" borderId="5" xfId="0" applyFont="1" applyFill="1" applyBorder="1" applyAlignment="1" applyProtection="1">
      <alignment horizontal="center" vertical="center" wrapText="1"/>
      <protection locked="0"/>
    </xf>
    <xf numFmtId="0" fontId="32" fillId="0" borderId="13" xfId="0" applyFont="1" applyFill="1" applyBorder="1" applyAlignment="1" applyProtection="1">
      <alignment horizontal="center" vertical="center" wrapText="1"/>
      <protection locked="0"/>
    </xf>
    <xf numFmtId="0" fontId="1" fillId="0" borderId="7"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3" xfId="0" applyFont="1" applyFill="1" applyBorder="1" applyAlignment="1" applyProtection="1">
      <alignment horizontal="center" vertical="center"/>
      <protection locked="0"/>
    </xf>
    <xf numFmtId="0" fontId="10" fillId="0" borderId="7" xfId="0" applyFont="1" applyFill="1" applyBorder="1" applyAlignment="1" applyProtection="1">
      <alignment horizontal="center" vertical="center" wrapText="1"/>
      <protection locked="0"/>
    </xf>
    <xf numFmtId="0" fontId="10" fillId="0" borderId="5" xfId="0" applyFont="1" applyFill="1" applyBorder="1" applyAlignment="1" applyProtection="1">
      <alignment horizontal="center" vertical="center" wrapText="1"/>
      <protection locked="0"/>
    </xf>
    <xf numFmtId="0" fontId="10" fillId="0" borderId="13"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1" fontId="1" fillId="0" borderId="5" xfId="0" applyNumberFormat="1" applyFont="1" applyFill="1" applyBorder="1" applyAlignment="1" applyProtection="1">
      <alignment horizontal="center" vertical="center" wrapText="1"/>
      <protection locked="0"/>
    </xf>
    <xf numFmtId="1" fontId="1" fillId="0" borderId="7" xfId="0" applyNumberFormat="1" applyFont="1" applyFill="1" applyBorder="1" applyAlignment="1" applyProtection="1">
      <alignment horizontal="center" vertical="center" wrapText="1"/>
      <protection locked="0"/>
    </xf>
    <xf numFmtId="1" fontId="1" fillId="0" borderId="7" xfId="0" applyNumberFormat="1" applyFont="1" applyFill="1" applyBorder="1" applyAlignment="1" applyProtection="1">
      <alignment horizontal="center" vertical="center"/>
      <protection locked="0"/>
    </xf>
    <xf numFmtId="1" fontId="1" fillId="0" borderId="5" xfId="0" applyNumberFormat="1" applyFont="1" applyFill="1" applyBorder="1" applyAlignment="1" applyProtection="1">
      <alignment horizontal="center" vertical="center"/>
      <protection locked="0"/>
    </xf>
    <xf numFmtId="1" fontId="1" fillId="0" borderId="13" xfId="0" applyNumberFormat="1" applyFont="1" applyFill="1" applyBorder="1" applyAlignment="1" applyProtection="1">
      <alignment horizontal="center" vertical="center"/>
      <protection locked="0"/>
    </xf>
    <xf numFmtId="0" fontId="1" fillId="0" borderId="13" xfId="0" applyFont="1" applyFill="1" applyBorder="1" applyAlignment="1">
      <alignment horizontal="left" vertical="center" wrapText="1"/>
    </xf>
    <xf numFmtId="49" fontId="1" fillId="0" borderId="5" xfId="0" applyNumberFormat="1" applyFont="1" applyFill="1" applyBorder="1" applyAlignment="1">
      <alignment horizontal="center" vertical="center" wrapText="1"/>
    </xf>
    <xf numFmtId="49" fontId="1" fillId="0" borderId="13" xfId="0" applyNumberFormat="1" applyFont="1" applyFill="1" applyBorder="1" applyAlignment="1">
      <alignment horizontal="center" vertical="center" wrapText="1"/>
    </xf>
    <xf numFmtId="0" fontId="3" fillId="0" borderId="8" xfId="0" applyFont="1" applyFill="1" applyBorder="1" applyAlignment="1" applyProtection="1">
      <alignment horizontal="center" vertical="top" wrapText="1"/>
      <protection locked="0"/>
    </xf>
    <xf numFmtId="0" fontId="3" fillId="0" borderId="16" xfId="0" applyFont="1" applyFill="1" applyBorder="1" applyAlignment="1" applyProtection="1">
      <alignment horizontal="center" vertical="top" wrapText="1"/>
      <protection locked="0"/>
    </xf>
    <xf numFmtId="0" fontId="3" fillId="0" borderId="15" xfId="0" applyFont="1" applyFill="1" applyBorder="1" applyAlignment="1" applyProtection="1">
      <alignment horizontal="center" vertical="top" wrapText="1"/>
      <protection locked="0"/>
    </xf>
    <xf numFmtId="0" fontId="1" fillId="0" borderId="41" xfId="0" quotePrefix="1" applyFont="1" applyFill="1" applyBorder="1" applyAlignment="1">
      <alignment horizontal="left" vertical="center" wrapText="1"/>
    </xf>
    <xf numFmtId="0" fontId="24" fillId="0" borderId="0" xfId="0" applyFont="1" applyFill="1" applyAlignment="1" applyProtection="1">
      <alignment horizontal="center" vertical="top" wrapText="1"/>
      <protection locked="0"/>
    </xf>
    <xf numFmtId="0" fontId="24" fillId="0" borderId="0" xfId="0" applyFont="1" applyFill="1" applyAlignment="1" applyProtection="1">
      <alignment horizontal="center" vertical="top"/>
      <protection locked="0"/>
    </xf>
    <xf numFmtId="1" fontId="1" fillId="0" borderId="13" xfId="0" applyNumberFormat="1" applyFont="1" applyFill="1" applyBorder="1" applyAlignment="1" applyProtection="1">
      <alignment horizontal="center" vertical="center" wrapText="1"/>
      <protection locked="0"/>
    </xf>
    <xf numFmtId="164" fontId="1" fillId="0" borderId="7" xfId="0" applyNumberFormat="1" applyFont="1" applyFill="1" applyBorder="1" applyAlignment="1" applyProtection="1">
      <alignment horizontal="center" vertical="center" wrapText="1"/>
      <protection locked="0"/>
    </xf>
    <xf numFmtId="164" fontId="1" fillId="0" borderId="5" xfId="0" applyNumberFormat="1" applyFont="1" applyFill="1" applyBorder="1" applyAlignment="1" applyProtection="1">
      <alignment horizontal="center" vertical="center" wrapText="1"/>
      <protection locked="0"/>
    </xf>
    <xf numFmtId="164" fontId="1" fillId="0" borderId="13" xfId="0" applyNumberFormat="1" applyFont="1" applyFill="1" applyBorder="1" applyAlignment="1" applyProtection="1">
      <alignment horizontal="center" vertical="center" wrapText="1"/>
      <protection locked="0"/>
    </xf>
    <xf numFmtId="4" fontId="1" fillId="0" borderId="9" xfId="0" applyNumberFormat="1" applyFont="1" applyFill="1" applyBorder="1" applyAlignment="1" applyProtection="1">
      <alignment horizontal="center" vertical="center" wrapText="1"/>
      <protection locked="0"/>
    </xf>
    <xf numFmtId="4" fontId="1" fillId="0" borderId="14" xfId="0" applyNumberFormat="1" applyFont="1" applyFill="1" applyBorder="1" applyAlignment="1" applyProtection="1">
      <alignment horizontal="center" vertical="center" wrapText="1"/>
      <protection locked="0"/>
    </xf>
    <xf numFmtId="4" fontId="1" fillId="0" borderId="10" xfId="0" applyNumberFormat="1" applyFont="1" applyFill="1" applyBorder="1" applyAlignment="1" applyProtection="1">
      <alignment horizontal="center" vertical="center" wrapText="1"/>
      <protection locked="0"/>
    </xf>
    <xf numFmtId="0" fontId="1" fillId="0" borderId="7" xfId="0" applyFont="1" applyFill="1" applyBorder="1" applyAlignment="1" applyProtection="1">
      <alignment horizontal="center" vertical="top" wrapText="1"/>
      <protection locked="0"/>
    </xf>
    <xf numFmtId="0" fontId="1" fillId="0" borderId="13" xfId="0" applyFont="1" applyFill="1" applyBorder="1" applyAlignment="1" applyProtection="1">
      <alignment horizontal="center" vertical="top" wrapText="1"/>
      <protection locked="0"/>
    </xf>
    <xf numFmtId="1" fontId="1" fillId="0" borderId="7" xfId="0" applyNumberFormat="1" applyFont="1" applyFill="1" applyBorder="1" applyAlignment="1" applyProtection="1">
      <alignment horizontal="center" vertical="top" wrapText="1"/>
      <protection locked="0"/>
    </xf>
    <xf numFmtId="1" fontId="1" fillId="0" borderId="13" xfId="0" applyNumberFormat="1" applyFont="1" applyFill="1" applyBorder="1" applyAlignment="1" applyProtection="1">
      <alignment horizontal="center" vertical="top" wrapText="1"/>
      <protection locked="0"/>
    </xf>
    <xf numFmtId="0" fontId="8" fillId="0" borderId="9" xfId="0" applyFont="1" applyFill="1" applyBorder="1" applyAlignment="1" applyProtection="1">
      <alignment horizontal="center" vertical="center" wrapText="1"/>
      <protection locked="0"/>
    </xf>
    <xf numFmtId="0" fontId="8" fillId="0" borderId="14" xfId="0" applyFont="1" applyFill="1" applyBorder="1" applyAlignment="1" applyProtection="1">
      <alignment horizontal="center" vertical="center" wrapText="1"/>
      <protection locked="0"/>
    </xf>
    <xf numFmtId="0" fontId="8" fillId="0" borderId="10"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center"/>
      <protection locked="0"/>
    </xf>
    <xf numFmtId="0" fontId="1" fillId="0" borderId="5" xfId="0" applyFont="1" applyFill="1" applyBorder="1" applyAlignment="1" applyProtection="1">
      <alignment horizontal="center"/>
      <protection locked="0"/>
    </xf>
    <xf numFmtId="0" fontId="1" fillId="0" borderId="13" xfId="0" applyFont="1" applyFill="1" applyBorder="1" applyAlignment="1" applyProtection="1">
      <alignment horizontal="center"/>
      <protection locked="0"/>
    </xf>
    <xf numFmtId="0" fontId="1" fillId="0" borderId="7" xfId="0" applyFont="1" applyFill="1" applyBorder="1" applyAlignment="1" applyProtection="1">
      <alignment vertical="center" wrapText="1"/>
      <protection locked="0"/>
    </xf>
    <xf numFmtId="0" fontId="1" fillId="0" borderId="5" xfId="0" applyFont="1" applyFill="1" applyBorder="1" applyAlignment="1" applyProtection="1">
      <alignment vertical="center" wrapText="1"/>
      <protection locked="0"/>
    </xf>
    <xf numFmtId="0" fontId="1" fillId="0" borderId="13" xfId="0" applyFont="1" applyFill="1" applyBorder="1" applyAlignment="1" applyProtection="1">
      <alignment vertical="center" wrapText="1"/>
      <protection locked="0"/>
    </xf>
    <xf numFmtId="0" fontId="1" fillId="0" borderId="8" xfId="0" applyFont="1" applyFill="1" applyBorder="1" applyAlignment="1" applyProtection="1">
      <alignment horizontal="center" vertical="top" wrapText="1"/>
      <protection locked="0"/>
    </xf>
    <xf numFmtId="0" fontId="1" fillId="0" borderId="11" xfId="0" applyFont="1" applyFill="1" applyBorder="1" applyAlignment="1" applyProtection="1">
      <alignment horizontal="center" vertical="top" wrapText="1"/>
      <protection locked="0"/>
    </xf>
    <xf numFmtId="0" fontId="1" fillId="0" borderId="15" xfId="0" applyFont="1" applyFill="1" applyBorder="1" applyAlignment="1" applyProtection="1">
      <alignment horizontal="center" vertical="top" wrapText="1"/>
      <protection locked="0"/>
    </xf>
    <xf numFmtId="0" fontId="1" fillId="0" borderId="12" xfId="0" applyFont="1" applyFill="1" applyBorder="1" applyAlignment="1" applyProtection="1">
      <alignment horizontal="center" vertical="top" wrapText="1"/>
      <protection locked="0"/>
    </xf>
    <xf numFmtId="0" fontId="1" fillId="0" borderId="5" xfId="0" applyFont="1" applyFill="1" applyBorder="1" applyAlignment="1" applyProtection="1">
      <alignment horizontal="center" vertical="top" wrapText="1"/>
      <protection locked="0"/>
    </xf>
    <xf numFmtId="0" fontId="1" fillId="0" borderId="7"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13" xfId="0" applyFont="1" applyFill="1" applyBorder="1" applyAlignment="1">
      <alignment horizontal="center" vertical="center"/>
    </xf>
    <xf numFmtId="1" fontId="1" fillId="0" borderId="7" xfId="0" applyNumberFormat="1" applyFont="1" applyFill="1" applyBorder="1" applyAlignment="1">
      <alignment horizontal="center" vertical="center" wrapText="1"/>
    </xf>
    <xf numFmtId="1" fontId="1" fillId="0" borderId="5" xfId="0" applyNumberFormat="1" applyFont="1" applyFill="1" applyBorder="1" applyAlignment="1">
      <alignment horizontal="center" vertical="center" wrapText="1"/>
    </xf>
    <xf numFmtId="1" fontId="1" fillId="0" borderId="13" xfId="0" applyNumberFormat="1" applyFont="1" applyFill="1" applyBorder="1" applyAlignment="1">
      <alignment horizontal="center" vertical="center" wrapText="1"/>
    </xf>
    <xf numFmtId="0" fontId="10" fillId="0" borderId="3" xfId="0" applyFont="1" applyFill="1" applyBorder="1" applyAlignment="1">
      <alignment horizontal="left" vertical="center" wrapText="1"/>
    </xf>
    <xf numFmtId="1" fontId="10" fillId="0" borderId="7" xfId="0" applyNumberFormat="1" applyFont="1" applyFill="1" applyBorder="1" applyAlignment="1">
      <alignment horizontal="center" vertical="center"/>
    </xf>
    <xf numFmtId="1" fontId="10" fillId="0" borderId="5" xfId="0" applyNumberFormat="1" applyFont="1" applyFill="1" applyBorder="1" applyAlignment="1">
      <alignment horizontal="center" vertical="center"/>
    </xf>
    <xf numFmtId="1" fontId="10" fillId="0" borderId="13" xfId="0" applyNumberFormat="1" applyFont="1" applyFill="1" applyBorder="1" applyAlignment="1">
      <alignment horizontal="center" vertical="center"/>
    </xf>
    <xf numFmtId="0" fontId="10" fillId="0" borderId="3" xfId="0" applyFont="1" applyFill="1" applyBorder="1" applyAlignment="1">
      <alignment horizontal="center" vertical="center" wrapText="1"/>
    </xf>
    <xf numFmtId="4" fontId="1" fillId="0" borderId="9" xfId="0" applyNumberFormat="1" applyFont="1" applyFill="1" applyBorder="1" applyAlignment="1" applyProtection="1">
      <alignment horizontal="center" vertical="center"/>
      <protection locked="0"/>
    </xf>
    <xf numFmtId="4" fontId="1" fillId="0" borderId="14" xfId="0" applyNumberFormat="1" applyFont="1" applyFill="1" applyBorder="1" applyAlignment="1" applyProtection="1">
      <alignment horizontal="center" vertical="center"/>
      <protection locked="0"/>
    </xf>
    <xf numFmtId="4" fontId="1" fillId="0" borderId="10" xfId="0" applyNumberFormat="1" applyFont="1" applyFill="1" applyBorder="1" applyAlignment="1" applyProtection="1">
      <alignment horizontal="center" vertical="center"/>
      <protection locked="0"/>
    </xf>
    <xf numFmtId="49" fontId="1" fillId="0" borderId="41" xfId="0" applyNumberFormat="1" applyFont="1" applyFill="1" applyBorder="1" applyAlignment="1">
      <alignment horizontal="center" vertical="center" wrapText="1"/>
    </xf>
    <xf numFmtId="49" fontId="1" fillId="0" borderId="45" xfId="0" applyNumberFormat="1" applyFont="1" applyFill="1" applyBorder="1" applyAlignment="1">
      <alignment horizontal="center" vertical="center" wrapText="1"/>
    </xf>
    <xf numFmtId="4" fontId="1" fillId="0" borderId="7" xfId="0" applyNumberFormat="1" applyFont="1" applyFill="1" applyBorder="1" applyAlignment="1" applyProtection="1">
      <alignment horizontal="center" vertical="center" wrapText="1"/>
      <protection locked="0"/>
    </xf>
    <xf numFmtId="4" fontId="1" fillId="0" borderId="13" xfId="0" applyNumberFormat="1" applyFont="1" applyFill="1" applyBorder="1" applyAlignment="1" applyProtection="1">
      <alignment horizontal="center" vertical="center" wrapText="1"/>
      <protection locked="0"/>
    </xf>
    <xf numFmtId="0" fontId="10" fillId="0" borderId="7"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3" fillId="0" borderId="5" xfId="0" applyFont="1" applyFill="1" applyBorder="1" applyAlignment="1" applyProtection="1">
      <alignment horizontal="center" vertical="center" wrapText="1"/>
      <protection locked="0"/>
    </xf>
    <xf numFmtId="0" fontId="32" fillId="0" borderId="5" xfId="0" applyFont="1" applyFill="1" applyBorder="1" applyAlignment="1" applyProtection="1">
      <alignment horizontal="left" vertical="center" wrapText="1"/>
      <protection locked="0"/>
    </xf>
    <xf numFmtId="0" fontId="32" fillId="0" borderId="13" xfId="0" applyFont="1" applyFill="1" applyBorder="1" applyAlignment="1" applyProtection="1">
      <alignment horizontal="left" vertical="center" wrapText="1"/>
      <protection locked="0"/>
    </xf>
    <xf numFmtId="0" fontId="8" fillId="0" borderId="8" xfId="0" applyFont="1" applyFill="1" applyBorder="1" applyAlignment="1" applyProtection="1">
      <alignment horizontal="center" vertical="center" wrapText="1"/>
      <protection locked="0"/>
    </xf>
    <xf numFmtId="0" fontId="8" fillId="0" borderId="16" xfId="0" applyFont="1" applyFill="1" applyBorder="1" applyAlignment="1" applyProtection="1">
      <alignment horizontal="center" vertical="center" wrapText="1"/>
      <protection locked="0"/>
    </xf>
    <xf numFmtId="0" fontId="1" fillId="0" borderId="27" xfId="0" applyFont="1" applyFill="1" applyBorder="1" applyAlignment="1">
      <alignment horizontal="center" vertical="center" wrapText="1"/>
    </xf>
    <xf numFmtId="0" fontId="1" fillId="0" borderId="28" xfId="0" applyFont="1" applyFill="1" applyBorder="1" applyAlignment="1">
      <alignment horizontal="center" vertical="center" wrapText="1"/>
    </xf>
    <xf numFmtId="0" fontId="1" fillId="0" borderId="29" xfId="0" applyFont="1" applyFill="1" applyBorder="1" applyAlignment="1">
      <alignment horizontal="center" vertical="center" wrapText="1"/>
    </xf>
    <xf numFmtId="164" fontId="1" fillId="0" borderId="41" xfId="0" applyNumberFormat="1" applyFont="1" applyFill="1" applyBorder="1" applyAlignment="1">
      <alignment horizontal="center" vertical="center" wrapText="1"/>
    </xf>
    <xf numFmtId="164" fontId="1" fillId="0" borderId="5" xfId="0" applyNumberFormat="1" applyFont="1" applyFill="1" applyBorder="1" applyAlignment="1">
      <alignment horizontal="center" vertical="center" wrapText="1"/>
    </xf>
    <xf numFmtId="164" fontId="1" fillId="0" borderId="45" xfId="0" applyNumberFormat="1" applyFont="1" applyFill="1" applyBorder="1" applyAlignment="1">
      <alignment horizontal="center" vertical="center" wrapText="1"/>
    </xf>
    <xf numFmtId="1" fontId="10" fillId="0" borderId="7" xfId="0" applyNumberFormat="1" applyFont="1" applyFill="1" applyBorder="1" applyAlignment="1" applyProtection="1">
      <alignment horizontal="center" vertical="center" wrapText="1"/>
      <protection locked="0"/>
    </xf>
    <xf numFmtId="1" fontId="10" fillId="0" borderId="5" xfId="0" applyNumberFormat="1" applyFont="1" applyFill="1" applyBorder="1" applyAlignment="1" applyProtection="1">
      <alignment horizontal="center" vertical="center" wrapText="1"/>
      <protection locked="0"/>
    </xf>
    <xf numFmtId="1" fontId="10" fillId="0" borderId="13" xfId="0" applyNumberFormat="1" applyFont="1" applyFill="1" applyBorder="1" applyAlignment="1" applyProtection="1">
      <alignment horizontal="center" vertical="center" wrapText="1"/>
      <protection locked="0"/>
    </xf>
    <xf numFmtId="0" fontId="26" fillId="0" borderId="7" xfId="0" applyFont="1" applyFill="1" applyBorder="1" applyAlignment="1" applyProtection="1">
      <alignment horizontal="center" vertical="top" wrapText="1"/>
      <protection locked="0"/>
    </xf>
    <xf numFmtId="0" fontId="26" fillId="0" borderId="5" xfId="0" applyFont="1" applyFill="1" applyBorder="1" applyAlignment="1" applyProtection="1">
      <alignment horizontal="center" vertical="top"/>
      <protection locked="0"/>
    </xf>
    <xf numFmtId="0" fontId="26" fillId="0" borderId="13" xfId="0" applyFont="1" applyFill="1" applyBorder="1" applyAlignment="1" applyProtection="1">
      <alignment horizontal="center" vertical="top"/>
      <protection locked="0"/>
    </xf>
    <xf numFmtId="164" fontId="1" fillId="0" borderId="13" xfId="0" applyNumberFormat="1" applyFont="1" applyFill="1" applyBorder="1" applyAlignment="1">
      <alignment horizontal="center" vertical="center" wrapText="1"/>
    </xf>
    <xf numFmtId="2" fontId="1" fillId="0" borderId="7" xfId="0" applyNumberFormat="1" applyFont="1" applyFill="1" applyBorder="1" applyAlignment="1" applyProtection="1">
      <alignment horizontal="center" vertical="center" wrapText="1"/>
      <protection locked="0"/>
    </xf>
    <xf numFmtId="2" fontId="1" fillId="0" borderId="5" xfId="0" applyNumberFormat="1" applyFont="1" applyFill="1" applyBorder="1" applyAlignment="1" applyProtection="1">
      <alignment horizontal="center" vertical="center" wrapText="1"/>
      <protection locked="0"/>
    </xf>
    <xf numFmtId="2" fontId="1" fillId="0" borderId="13" xfId="0" applyNumberFormat="1" applyFont="1" applyFill="1" applyBorder="1" applyAlignment="1" applyProtection="1">
      <alignment horizontal="center" vertical="center" wrapText="1"/>
      <protection locked="0"/>
    </xf>
    <xf numFmtId="0" fontId="15" fillId="0" borderId="7" xfId="0" applyFont="1" applyFill="1" applyBorder="1" applyAlignment="1" applyProtection="1">
      <alignment horizontal="center" vertical="center" wrapText="1"/>
      <protection locked="0"/>
    </xf>
    <xf numFmtId="0" fontId="15" fillId="0" borderId="5" xfId="0" applyFont="1" applyFill="1" applyBorder="1" applyAlignment="1" applyProtection="1">
      <alignment horizontal="center" vertical="center" wrapText="1"/>
      <protection locked="0"/>
    </xf>
    <xf numFmtId="0" fontId="15" fillId="0" borderId="13" xfId="0" applyFont="1" applyFill="1" applyBorder="1" applyAlignment="1" applyProtection="1">
      <alignment horizontal="center" vertical="center" wrapText="1"/>
      <protection locked="0"/>
    </xf>
    <xf numFmtId="0" fontId="8" fillId="0" borderId="3" xfId="0" applyFont="1" applyFill="1" applyBorder="1" applyAlignment="1" applyProtection="1">
      <alignment horizontal="center" vertical="center" wrapText="1"/>
      <protection locked="0"/>
    </xf>
    <xf numFmtId="0" fontId="10" fillId="0" borderId="7" xfId="0" applyFont="1" applyFill="1" applyBorder="1" applyAlignment="1" applyProtection="1">
      <alignment horizontal="center" wrapText="1" shrinkToFit="1"/>
      <protection locked="0"/>
    </xf>
    <xf numFmtId="0" fontId="10" fillId="0" borderId="5" xfId="0" applyFont="1" applyFill="1" applyBorder="1" applyAlignment="1" applyProtection="1">
      <alignment horizontal="center" wrapText="1" shrinkToFit="1"/>
      <protection locked="0"/>
    </xf>
    <xf numFmtId="0" fontId="10" fillId="0" borderId="13" xfId="0" applyFont="1" applyFill="1" applyBorder="1" applyAlignment="1" applyProtection="1">
      <alignment horizontal="center" wrapText="1" shrinkToFit="1"/>
      <protection locked="0"/>
    </xf>
    <xf numFmtId="0" fontId="31" fillId="0" borderId="5" xfId="0" applyFont="1" applyFill="1" applyBorder="1" applyAlignment="1">
      <alignment horizontal="center" vertical="center" wrapText="1"/>
    </xf>
    <xf numFmtId="0" fontId="31" fillId="0" borderId="13" xfId="0" applyFont="1" applyFill="1" applyBorder="1" applyAlignment="1">
      <alignment horizontal="center" vertical="center" wrapText="1"/>
    </xf>
    <xf numFmtId="0" fontId="9" fillId="0" borderId="8" xfId="0" applyFont="1" applyFill="1" applyBorder="1" applyAlignment="1" applyProtection="1">
      <alignment horizontal="center" vertical="center" wrapText="1"/>
      <protection locked="0"/>
    </xf>
    <xf numFmtId="0" fontId="9" fillId="0" borderId="16" xfId="0" applyFont="1" applyFill="1" applyBorder="1" applyAlignment="1" applyProtection="1">
      <alignment horizontal="center" vertical="center" wrapText="1"/>
      <protection locked="0"/>
    </xf>
    <xf numFmtId="0" fontId="1" fillId="0" borderId="40" xfId="0" applyFont="1" applyFill="1" applyBorder="1" applyAlignment="1">
      <alignment horizontal="center" vertical="center" wrapText="1"/>
    </xf>
    <xf numFmtId="0" fontId="1" fillId="0" borderId="43" xfId="0" applyFont="1" applyFill="1" applyBorder="1" applyAlignment="1">
      <alignment horizontal="center" vertical="center" wrapText="1"/>
    </xf>
    <xf numFmtId="0" fontId="1" fillId="0" borderId="44" xfId="0" applyFont="1" applyFill="1" applyBorder="1" applyAlignment="1">
      <alignment horizontal="center" vertical="center" wrapText="1"/>
    </xf>
    <xf numFmtId="0" fontId="1" fillId="0" borderId="49" xfId="0" applyFont="1" applyFill="1" applyBorder="1" applyAlignment="1" applyProtection="1">
      <alignment horizontal="center" vertical="center" wrapText="1"/>
      <protection locked="0"/>
    </xf>
    <xf numFmtId="0" fontId="3" fillId="0" borderId="9" xfId="0" applyFont="1" applyFill="1" applyBorder="1" applyAlignment="1" applyProtection="1">
      <alignment horizontal="center" vertical="top" wrapText="1"/>
      <protection locked="0"/>
    </xf>
    <xf numFmtId="0" fontId="3" fillId="0" borderId="14" xfId="0" applyFont="1" applyFill="1" applyBorder="1" applyAlignment="1" applyProtection="1">
      <alignment horizontal="center" vertical="top" wrapText="1"/>
      <protection locked="0"/>
    </xf>
    <xf numFmtId="0" fontId="3" fillId="0" borderId="10" xfId="0" applyFont="1" applyFill="1" applyBorder="1" applyAlignment="1" applyProtection="1">
      <alignment horizontal="center" vertical="top" wrapText="1"/>
      <protection locked="0"/>
    </xf>
    <xf numFmtId="0" fontId="1" fillId="0" borderId="7" xfId="0" applyFont="1" applyFill="1" applyBorder="1" applyAlignment="1">
      <alignment vertical="center" wrapText="1"/>
    </xf>
    <xf numFmtId="0" fontId="1" fillId="0" borderId="5" xfId="0" applyFont="1" applyFill="1" applyBorder="1" applyAlignment="1">
      <alignment vertical="center" wrapText="1"/>
    </xf>
    <xf numFmtId="0" fontId="1" fillId="0" borderId="13" xfId="0" applyFont="1" applyFill="1" applyBorder="1" applyAlignment="1">
      <alignment vertical="center" wrapText="1"/>
    </xf>
    <xf numFmtId="0" fontId="9" fillId="0" borderId="9" xfId="0" applyFont="1" applyFill="1" applyBorder="1" applyAlignment="1" applyProtection="1">
      <alignment horizontal="center" vertical="center" wrapText="1"/>
      <protection locked="0"/>
    </xf>
    <xf numFmtId="0" fontId="9" fillId="0" borderId="14" xfId="0" applyFont="1" applyFill="1" applyBorder="1" applyAlignment="1" applyProtection="1">
      <alignment horizontal="center" vertical="center" wrapText="1"/>
      <protection locked="0"/>
    </xf>
    <xf numFmtId="0" fontId="9" fillId="0" borderId="10" xfId="0" applyFont="1" applyFill="1" applyBorder="1" applyAlignment="1" applyProtection="1">
      <alignment horizontal="center" vertical="center" wrapText="1"/>
      <protection locked="0"/>
    </xf>
    <xf numFmtId="164" fontId="10" fillId="0" borderId="7" xfId="0" applyNumberFormat="1" applyFont="1" applyFill="1" applyBorder="1" applyAlignment="1">
      <alignment horizontal="center" vertical="center" wrapText="1"/>
    </xf>
    <xf numFmtId="164" fontId="10" fillId="0" borderId="5" xfId="0" applyNumberFormat="1" applyFont="1" applyFill="1" applyBorder="1" applyAlignment="1">
      <alignment horizontal="center" vertical="center" wrapText="1"/>
    </xf>
    <xf numFmtId="164" fontId="10" fillId="0" borderId="13" xfId="0" applyNumberFormat="1" applyFont="1" applyFill="1" applyBorder="1" applyAlignment="1">
      <alignment horizontal="center" vertical="center" wrapText="1"/>
    </xf>
    <xf numFmtId="0" fontId="10" fillId="0" borderId="7"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13" xfId="0" applyFont="1" applyFill="1" applyBorder="1" applyAlignment="1">
      <alignment horizontal="center" vertical="center"/>
    </xf>
    <xf numFmtId="0" fontId="10" fillId="0" borderId="3" xfId="0" applyFont="1" applyFill="1" applyBorder="1" applyAlignment="1">
      <alignment horizontal="center" vertical="center"/>
    </xf>
    <xf numFmtId="0" fontId="3" fillId="0" borderId="7" xfId="0" applyFont="1" applyFill="1" applyBorder="1" applyAlignment="1" applyProtection="1">
      <alignment horizontal="center" vertical="center" wrapText="1"/>
      <protection locked="0"/>
    </xf>
    <xf numFmtId="0" fontId="3" fillId="0" borderId="13" xfId="0" applyFont="1" applyFill="1" applyBorder="1" applyAlignment="1" applyProtection="1">
      <alignment horizontal="center" vertical="center" wrapText="1"/>
      <protection locked="0"/>
    </xf>
    <xf numFmtId="0" fontId="3" fillId="0" borderId="7" xfId="0" applyFont="1" applyFill="1" applyBorder="1" applyAlignment="1">
      <alignment horizontal="center" vertical="top" wrapText="1"/>
    </xf>
    <xf numFmtId="0" fontId="3" fillId="0" borderId="5" xfId="0" applyFont="1" applyFill="1" applyBorder="1" applyAlignment="1">
      <alignment horizontal="center" vertical="top" wrapText="1"/>
    </xf>
    <xf numFmtId="0" fontId="3" fillId="0" borderId="13" xfId="0" applyFont="1" applyFill="1" applyBorder="1" applyAlignment="1">
      <alignment horizontal="center" vertical="top" wrapText="1"/>
    </xf>
    <xf numFmtId="49" fontId="1" fillId="0" borderId="7" xfId="0" applyNumberFormat="1" applyFont="1" applyFill="1" applyBorder="1" applyAlignment="1">
      <alignment horizontal="center" vertical="center" wrapText="1"/>
    </xf>
    <xf numFmtId="4" fontId="1" fillId="0" borderId="7" xfId="0" applyNumberFormat="1" applyFont="1" applyFill="1" applyBorder="1" applyAlignment="1">
      <alignment horizontal="center" vertical="center" wrapText="1"/>
    </xf>
    <xf numFmtId="4" fontId="1" fillId="0" borderId="5" xfId="0" applyNumberFormat="1" applyFont="1" applyFill="1" applyBorder="1" applyAlignment="1">
      <alignment horizontal="center" vertical="center" wrapText="1"/>
    </xf>
    <xf numFmtId="4" fontId="1" fillId="0" borderId="45" xfId="0" applyNumberFormat="1"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11" xfId="0" applyFont="1" applyFill="1" applyBorder="1" applyAlignment="1">
      <alignment horizontal="center" vertical="center" wrapText="1"/>
    </xf>
    <xf numFmtId="165" fontId="1" fillId="0" borderId="7" xfId="0" applyNumberFormat="1" applyFont="1" applyFill="1" applyBorder="1" applyAlignment="1">
      <alignment horizontal="center" vertical="center"/>
    </xf>
    <xf numFmtId="165" fontId="1" fillId="0" borderId="5" xfId="0" applyNumberFormat="1" applyFont="1" applyFill="1" applyBorder="1" applyAlignment="1">
      <alignment horizontal="center" vertical="center"/>
    </xf>
    <xf numFmtId="165" fontId="1" fillId="0" borderId="13" xfId="0" applyNumberFormat="1" applyFont="1" applyFill="1" applyBorder="1" applyAlignment="1">
      <alignment horizontal="center" vertical="center"/>
    </xf>
    <xf numFmtId="0" fontId="1" fillId="0" borderId="6" xfId="0" applyFont="1" applyFill="1" applyBorder="1" applyAlignment="1">
      <alignment horizontal="center" vertical="center" wrapText="1"/>
    </xf>
    <xf numFmtId="0" fontId="1" fillId="0" borderId="47" xfId="0" applyFont="1" applyFill="1" applyBorder="1" applyAlignment="1">
      <alignment horizontal="center" vertical="center" wrapText="1"/>
    </xf>
    <xf numFmtId="0" fontId="1" fillId="0" borderId="48" xfId="0" applyFont="1" applyFill="1" applyBorder="1" applyAlignment="1">
      <alignment horizontal="center" vertical="center" wrapText="1"/>
    </xf>
    <xf numFmtId="0" fontId="22" fillId="0" borderId="0" xfId="2" applyFont="1" applyAlignment="1" applyProtection="1">
      <alignment vertical="top" wrapText="1"/>
      <protection hidden="1"/>
    </xf>
    <xf numFmtId="0" fontId="22" fillId="0" borderId="0" xfId="2" applyFont="1" applyAlignment="1">
      <alignment vertical="top" wrapText="1"/>
    </xf>
    <xf numFmtId="0" fontId="23" fillId="0" borderId="0" xfId="2" applyFont="1" applyAlignment="1" applyProtection="1">
      <alignment horizontal="center" vertical="top" wrapText="1"/>
      <protection hidden="1"/>
    </xf>
    <xf numFmtId="0" fontId="7" fillId="0" borderId="3" xfId="2" applyFont="1" applyBorder="1" applyAlignment="1">
      <alignment horizontal="center" vertical="center" wrapText="1"/>
    </xf>
    <xf numFmtId="0" fontId="7" fillId="0" borderId="3" xfId="2" applyFont="1" applyBorder="1" applyAlignment="1" applyProtection="1">
      <alignment horizontal="center" vertical="center" wrapText="1"/>
      <protection hidden="1"/>
    </xf>
    <xf numFmtId="0" fontId="7" fillId="0" borderId="3" xfId="2" applyFont="1" applyBorder="1" applyAlignment="1" applyProtection="1">
      <alignment horizontal="center" vertical="center" wrapText="1"/>
      <protection locked="0"/>
    </xf>
    <xf numFmtId="0" fontId="7" fillId="0" borderId="30" xfId="2" applyFont="1" applyBorder="1" applyAlignment="1" applyProtection="1">
      <alignment horizontal="center" vertical="center" wrapText="1"/>
      <protection locked="0"/>
    </xf>
    <xf numFmtId="0" fontId="7" fillId="0" borderId="30" xfId="2" applyFont="1" applyBorder="1" applyAlignment="1">
      <alignment horizontal="center" vertical="center" wrapText="1"/>
    </xf>
    <xf numFmtId="0" fontId="7" fillId="0" borderId="30" xfId="2" applyFont="1" applyBorder="1" applyAlignment="1" applyProtection="1">
      <alignment horizontal="center" vertical="center" wrapText="1"/>
      <protection hidden="1"/>
    </xf>
    <xf numFmtId="0" fontId="21" fillId="0" borderId="3" xfId="2" applyFont="1" applyBorder="1" applyAlignment="1" applyProtection="1">
      <alignment horizontal="left" vertical="center" wrapText="1"/>
      <protection hidden="1"/>
    </xf>
    <xf numFmtId="0" fontId="6" fillId="0" borderId="3" xfId="2" applyFont="1" applyBorder="1" applyAlignment="1" applyProtection="1">
      <alignment vertical="center" wrapText="1"/>
      <protection locked="0"/>
    </xf>
    <xf numFmtId="0" fontId="21" fillId="0" borderId="39" xfId="2" applyFont="1" applyBorder="1" applyAlignment="1" applyProtection="1">
      <alignment horizontal="left" vertical="center" wrapText="1"/>
      <protection hidden="1"/>
    </xf>
    <xf numFmtId="0" fontId="6" fillId="0" borderId="33" xfId="2" applyFont="1" applyBorder="1" applyAlignment="1" applyProtection="1">
      <alignment vertical="center" wrapText="1"/>
      <protection hidden="1"/>
    </xf>
    <xf numFmtId="0" fontId="21" fillId="0" borderId="38" xfId="2" applyFont="1" applyBorder="1" applyAlignment="1" applyProtection="1">
      <alignment horizontal="left" vertical="center" wrapText="1"/>
      <protection hidden="1"/>
    </xf>
    <xf numFmtId="0" fontId="6" fillId="0" borderId="36" xfId="2" applyFont="1" applyBorder="1" applyAlignment="1" applyProtection="1">
      <alignment vertical="center" wrapText="1"/>
      <protection hidden="1"/>
    </xf>
    <xf numFmtId="0" fontId="6" fillId="0" borderId="37" xfId="2" applyFont="1" applyBorder="1" applyAlignment="1" applyProtection="1">
      <alignment vertical="center" wrapText="1"/>
      <protection locked="0"/>
    </xf>
    <xf numFmtId="0" fontId="6" fillId="0" borderId="36" xfId="2" applyFont="1" applyBorder="1" applyAlignment="1" applyProtection="1">
      <alignment vertical="center" wrapText="1"/>
      <protection locked="0"/>
    </xf>
    <xf numFmtId="0" fontId="21" fillId="0" borderId="37" xfId="2" applyFont="1" applyBorder="1" applyAlignment="1" applyProtection="1">
      <alignment horizontal="left" vertical="center" wrapText="1"/>
      <protection hidden="1"/>
    </xf>
    <xf numFmtId="0" fontId="21" fillId="0" borderId="36" xfId="2" applyFont="1" applyBorder="1" applyAlignment="1" applyProtection="1">
      <alignment horizontal="left" vertical="center" wrapText="1"/>
      <protection hidden="1"/>
    </xf>
  </cellXfs>
  <cellStyles count="3">
    <cellStyle name="Гиперссылка" xfId="1" builtinId="8"/>
    <cellStyle name="Обычный" xfId="0" builtinId="0"/>
    <cellStyle name="Обычный 2" xfId="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8.bin"/><Relationship Id="rId13" Type="http://schemas.openxmlformats.org/officeDocument/2006/relationships/vmlDrawing" Target="../drawings/vmlDrawing1.vml"/><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12" Type="http://schemas.openxmlformats.org/officeDocument/2006/relationships/printerSettings" Target="../printerSettings/printerSettings20.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11" Type="http://schemas.openxmlformats.org/officeDocument/2006/relationships/hyperlink" Target="http://minec.gov-murman.ru/activities/project_management/reg_projects/" TargetMode="External"/><Relationship Id="rId5" Type="http://schemas.openxmlformats.org/officeDocument/2006/relationships/printerSettings" Target="../printerSettings/printerSettings15.bin"/><Relationship Id="rId10" Type="http://schemas.openxmlformats.org/officeDocument/2006/relationships/hyperlink" Target="file:///\\citymurmansk.local\..\..\..\Users\Medvedeva\AppData\Local\Microsoft\Windows\Temporary%20Internet%20Files\Content.MSO\6F0F5DD9.xlsx" TargetMode="External"/><Relationship Id="rId4" Type="http://schemas.openxmlformats.org/officeDocument/2006/relationships/printerSettings" Target="../printerSettings/printerSettings14.bin"/><Relationship Id="rId9" Type="http://schemas.openxmlformats.org/officeDocument/2006/relationships/printerSettings" Target="../printerSettings/printerSettings19.bin"/><Relationship Id="rId1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8.bin"/><Relationship Id="rId3" Type="http://schemas.openxmlformats.org/officeDocument/2006/relationships/printerSettings" Target="../printerSettings/printerSettings23.bin"/><Relationship Id="rId7" Type="http://schemas.openxmlformats.org/officeDocument/2006/relationships/printerSettings" Target="../printerSettings/printerSettings27.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6" Type="http://schemas.openxmlformats.org/officeDocument/2006/relationships/printerSettings" Target="../printerSettings/printerSettings26.bin"/><Relationship Id="rId5" Type="http://schemas.openxmlformats.org/officeDocument/2006/relationships/printerSettings" Target="../printerSettings/printerSettings25.bin"/><Relationship Id="rId10" Type="http://schemas.openxmlformats.org/officeDocument/2006/relationships/printerSettings" Target="../printerSettings/printerSettings30.bin"/><Relationship Id="rId4" Type="http://schemas.openxmlformats.org/officeDocument/2006/relationships/printerSettings" Target="../printerSettings/printerSettings24.bin"/><Relationship Id="rId9"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sheet1.xml><?xml version="1.0" encoding="utf-8"?>
<worksheet xmlns="http://schemas.openxmlformats.org/spreadsheetml/2006/main" xmlns:r="http://schemas.openxmlformats.org/officeDocument/2006/relationships">
  <dimension ref="A1:Z23"/>
  <sheetViews>
    <sheetView zoomScale="85" zoomScaleNormal="85" workbookViewId="0">
      <pane xSplit="2" ySplit="3" topLeftCell="C4" activePane="bottomRight" state="frozen"/>
      <selection pane="topRight" activeCell="C1" sqref="C1"/>
      <selection pane="bottomLeft" activeCell="A4" sqref="A4"/>
      <selection pane="bottomRight" activeCell="G6" sqref="A6:IV23"/>
    </sheetView>
  </sheetViews>
  <sheetFormatPr defaultRowHeight="15"/>
  <cols>
    <col min="2" max="2" width="22.5703125" customWidth="1"/>
    <col min="3" max="3" width="11.85546875" customWidth="1"/>
    <col min="5" max="5" width="7.42578125" customWidth="1"/>
    <col min="7" max="8" width="10.140625" customWidth="1"/>
    <col min="10" max="14" width="7.5703125" customWidth="1"/>
    <col min="16" max="16" width="11.140625" customWidth="1"/>
    <col min="17" max="18" width="8.85546875" style="8" customWidth="1"/>
    <col min="19" max="19" width="8.85546875" customWidth="1"/>
    <col min="20" max="20" width="8.85546875" style="8" customWidth="1"/>
    <col min="21" max="21" width="9.5703125" customWidth="1"/>
    <col min="22" max="22" width="10.42578125" customWidth="1"/>
    <col min="25" max="25" width="15.5703125" customWidth="1"/>
    <col min="26" max="26" width="11.42578125" customWidth="1"/>
  </cols>
  <sheetData>
    <row r="1" spans="1:26" s="5" customFormat="1" ht="15.75" thickBot="1">
      <c r="E1" s="5" t="s">
        <v>25</v>
      </c>
      <c r="Q1" s="6"/>
      <c r="R1" s="6"/>
      <c r="T1" s="6"/>
    </row>
    <row r="2" spans="1:26" s="4" customFormat="1" ht="56.45" customHeight="1">
      <c r="A2" s="378" t="s">
        <v>72</v>
      </c>
      <c r="B2" s="394" t="s">
        <v>0</v>
      </c>
      <c r="C2" s="378" t="s">
        <v>24</v>
      </c>
      <c r="D2" s="378" t="s">
        <v>1</v>
      </c>
      <c r="E2" s="378" t="s">
        <v>2</v>
      </c>
      <c r="F2" s="378" t="s">
        <v>3</v>
      </c>
      <c r="G2" s="378" t="s">
        <v>4</v>
      </c>
      <c r="H2" s="378" t="s">
        <v>22</v>
      </c>
      <c r="I2" s="378" t="s">
        <v>23</v>
      </c>
      <c r="J2" s="383" t="s">
        <v>21</v>
      </c>
      <c r="K2" s="384"/>
      <c r="L2" s="384"/>
      <c r="M2" s="384"/>
      <c r="N2" s="385"/>
      <c r="O2" s="378" t="s">
        <v>5</v>
      </c>
      <c r="P2" s="378" t="s">
        <v>30</v>
      </c>
      <c r="Q2" s="390" t="s">
        <v>26</v>
      </c>
      <c r="R2" s="392" t="s">
        <v>27</v>
      </c>
      <c r="S2" s="381" t="s">
        <v>28</v>
      </c>
      <c r="T2" s="392" t="s">
        <v>29</v>
      </c>
      <c r="U2" s="381" t="s">
        <v>16</v>
      </c>
      <c r="V2" s="381" t="s">
        <v>17</v>
      </c>
      <c r="W2" s="381" t="s">
        <v>18</v>
      </c>
      <c r="X2" s="381" t="s">
        <v>71</v>
      </c>
      <c r="Y2" s="381" t="s">
        <v>19</v>
      </c>
      <c r="Z2" s="381" t="s">
        <v>20</v>
      </c>
    </row>
    <row r="3" spans="1:26" ht="15.75" thickBot="1">
      <c r="A3" s="379"/>
      <c r="B3" s="395"/>
      <c r="C3" s="379"/>
      <c r="D3" s="379"/>
      <c r="E3" s="379"/>
      <c r="F3" s="379"/>
      <c r="G3" s="379"/>
      <c r="H3" s="379"/>
      <c r="I3" s="379"/>
      <c r="J3" s="2" t="s">
        <v>6</v>
      </c>
      <c r="K3" s="2" t="s">
        <v>7</v>
      </c>
      <c r="L3" s="2" t="s">
        <v>8</v>
      </c>
      <c r="M3" s="2" t="s">
        <v>9</v>
      </c>
      <c r="N3" s="2" t="s">
        <v>10</v>
      </c>
      <c r="O3" s="379"/>
      <c r="P3" s="379"/>
      <c r="Q3" s="391"/>
      <c r="R3" s="393"/>
      <c r="S3" s="382"/>
      <c r="T3" s="393"/>
      <c r="U3" s="382"/>
      <c r="V3" s="382"/>
      <c r="W3" s="382"/>
      <c r="X3" s="382"/>
      <c r="Y3" s="382"/>
      <c r="Z3" s="382"/>
    </row>
    <row r="4" spans="1:26" ht="15" customHeight="1" thickBot="1">
      <c r="A4" s="3">
        <v>1</v>
      </c>
      <c r="B4" s="1">
        <v>2</v>
      </c>
      <c r="C4" s="1">
        <v>3</v>
      </c>
      <c r="D4" s="1">
        <v>4</v>
      </c>
      <c r="E4" s="1">
        <v>5</v>
      </c>
      <c r="F4" s="1">
        <v>6</v>
      </c>
      <c r="G4" s="1">
        <v>7</v>
      </c>
      <c r="H4" s="1">
        <v>8</v>
      </c>
      <c r="I4" s="1">
        <v>9</v>
      </c>
      <c r="J4" s="1">
        <v>10</v>
      </c>
      <c r="K4" s="1">
        <v>11</v>
      </c>
      <c r="L4" s="1">
        <v>12</v>
      </c>
      <c r="M4" s="1">
        <v>13</v>
      </c>
      <c r="N4" s="1">
        <v>14</v>
      </c>
      <c r="O4" s="1">
        <v>15</v>
      </c>
      <c r="P4" s="1">
        <v>16</v>
      </c>
      <c r="Q4" s="7">
        <v>17</v>
      </c>
      <c r="R4" s="7">
        <v>18</v>
      </c>
      <c r="S4" s="1">
        <v>19</v>
      </c>
      <c r="T4" s="7">
        <v>20</v>
      </c>
      <c r="U4" s="1">
        <v>21</v>
      </c>
      <c r="V4" s="1">
        <v>22</v>
      </c>
      <c r="W4" s="1">
        <v>23</v>
      </c>
      <c r="X4" s="1">
        <v>24</v>
      </c>
      <c r="Y4" s="1">
        <v>25</v>
      </c>
      <c r="Z4" s="1">
        <v>26</v>
      </c>
    </row>
    <row r="5" spans="1:26" ht="15" customHeight="1" thickBot="1">
      <c r="A5" s="387" t="s">
        <v>11</v>
      </c>
      <c r="B5" s="367"/>
      <c r="C5" s="367"/>
      <c r="D5" s="367"/>
      <c r="E5" s="367"/>
      <c r="F5" s="367"/>
      <c r="G5" s="367"/>
      <c r="H5" s="367"/>
      <c r="I5" s="367"/>
      <c r="J5" s="367"/>
      <c r="K5" s="367"/>
      <c r="L5" s="367"/>
      <c r="M5" s="367"/>
      <c r="N5" s="367"/>
      <c r="O5" s="388"/>
      <c r="P5" s="388"/>
      <c r="Q5" s="389"/>
    </row>
    <row r="6" spans="1:26">
      <c r="A6" s="380" t="s">
        <v>12</v>
      </c>
      <c r="B6" s="380" t="s">
        <v>13</v>
      </c>
      <c r="C6" s="380"/>
      <c r="D6" s="380"/>
      <c r="E6" s="386"/>
      <c r="F6" s="386"/>
      <c r="G6" s="9" t="s">
        <v>31</v>
      </c>
      <c r="H6" s="11"/>
      <c r="I6" s="11"/>
      <c r="J6" s="11"/>
      <c r="K6" s="11"/>
      <c r="L6" s="11"/>
      <c r="M6" s="11"/>
      <c r="N6" s="11"/>
      <c r="O6" s="369"/>
      <c r="P6" s="372"/>
      <c r="Q6" s="375"/>
      <c r="S6" s="364"/>
      <c r="U6" s="364"/>
      <c r="V6" s="364"/>
      <c r="W6" s="364"/>
      <c r="X6" s="364"/>
      <c r="Y6" s="364"/>
      <c r="Z6" s="364"/>
    </row>
    <row r="7" spans="1:26">
      <c r="A7" s="380"/>
      <c r="B7" s="380"/>
      <c r="C7" s="380"/>
      <c r="D7" s="380"/>
      <c r="E7" s="386"/>
      <c r="F7" s="386"/>
      <c r="G7" s="9" t="s">
        <v>32</v>
      </c>
      <c r="H7" s="11"/>
      <c r="I7" s="11"/>
      <c r="J7" s="11"/>
      <c r="K7" s="11"/>
      <c r="L7" s="11"/>
      <c r="M7" s="11"/>
      <c r="N7" s="11"/>
      <c r="O7" s="370"/>
      <c r="P7" s="373"/>
      <c r="Q7" s="376"/>
      <c r="S7" s="364"/>
      <c r="U7" s="364"/>
      <c r="V7" s="364"/>
      <c r="W7" s="364"/>
      <c r="X7" s="364"/>
      <c r="Y7" s="364"/>
      <c r="Z7" s="364"/>
    </row>
    <row r="8" spans="1:26" ht="15.75" thickBot="1">
      <c r="A8" s="380"/>
      <c r="B8" s="380"/>
      <c r="C8" s="380"/>
      <c r="D8" s="380"/>
      <c r="E8" s="386"/>
      <c r="F8" s="386"/>
      <c r="G8" s="9" t="s">
        <v>33</v>
      </c>
      <c r="H8" s="11"/>
      <c r="I8" s="11"/>
      <c r="J8" s="11"/>
      <c r="K8" s="11"/>
      <c r="L8" s="11"/>
      <c r="M8" s="11"/>
      <c r="N8" s="11"/>
      <c r="O8" s="370"/>
      <c r="P8" s="373"/>
      <c r="Q8" s="377"/>
      <c r="S8" s="364"/>
      <c r="U8" s="364"/>
      <c r="V8" s="364"/>
      <c r="W8" s="364"/>
      <c r="X8" s="364"/>
      <c r="Y8" s="364"/>
      <c r="Z8" s="364"/>
    </row>
    <row r="9" spans="1:26">
      <c r="A9" s="380"/>
      <c r="B9" s="380"/>
      <c r="C9" s="380"/>
      <c r="D9" s="380"/>
      <c r="E9" s="386"/>
      <c r="F9" s="386"/>
      <c r="G9" s="9" t="s">
        <v>34</v>
      </c>
      <c r="H9" s="11"/>
      <c r="I9" s="11"/>
      <c r="J9" s="11"/>
      <c r="K9" s="11"/>
      <c r="L9" s="11"/>
      <c r="M9" s="11"/>
      <c r="N9" s="11"/>
      <c r="O9" s="370"/>
      <c r="P9" s="373"/>
      <c r="Q9" s="10"/>
      <c r="S9" s="364"/>
      <c r="U9" s="364"/>
      <c r="V9" s="364"/>
      <c r="W9" s="364"/>
      <c r="X9" s="364"/>
      <c r="Y9" s="364"/>
      <c r="Z9" s="364"/>
    </row>
    <row r="10" spans="1:26">
      <c r="A10" s="380"/>
      <c r="B10" s="380"/>
      <c r="C10" s="380"/>
      <c r="D10" s="380"/>
      <c r="E10" s="386"/>
      <c r="F10" s="386"/>
      <c r="G10" s="9" t="s">
        <v>35</v>
      </c>
      <c r="H10" s="11"/>
      <c r="I10" s="11"/>
      <c r="J10" s="11"/>
      <c r="K10" s="11"/>
      <c r="L10" s="11"/>
      <c r="M10" s="11"/>
      <c r="N10" s="11"/>
      <c r="O10" s="370"/>
      <c r="P10" s="373"/>
      <c r="Q10" s="10"/>
      <c r="S10" s="364"/>
      <c r="U10" s="364"/>
      <c r="V10" s="364"/>
      <c r="W10" s="364"/>
      <c r="X10" s="364"/>
      <c r="Y10" s="364"/>
      <c r="Z10" s="364"/>
    </row>
    <row r="11" spans="1:26">
      <c r="A11" s="380"/>
      <c r="B11" s="380"/>
      <c r="C11" s="380"/>
      <c r="D11" s="380"/>
      <c r="E11" s="386"/>
      <c r="F11" s="386"/>
      <c r="G11" s="9" t="s">
        <v>36</v>
      </c>
      <c r="H11" s="11"/>
      <c r="I11" s="11"/>
      <c r="J11" s="11"/>
      <c r="K11" s="11"/>
      <c r="L11" s="11"/>
      <c r="M11" s="11"/>
      <c r="N11" s="11"/>
      <c r="O11" s="370"/>
      <c r="P11" s="373"/>
      <c r="Q11" s="10"/>
      <c r="S11" s="364"/>
      <c r="U11" s="364"/>
      <c r="V11" s="364"/>
      <c r="W11" s="364"/>
      <c r="X11" s="364"/>
      <c r="Y11" s="364"/>
      <c r="Z11" s="364"/>
    </row>
    <row r="12" spans="1:26">
      <c r="A12" s="380"/>
      <c r="B12" s="380"/>
      <c r="C12" s="380"/>
      <c r="D12" s="380"/>
      <c r="E12" s="386"/>
      <c r="F12" s="386"/>
      <c r="G12" s="9" t="s">
        <v>37</v>
      </c>
      <c r="H12" s="11"/>
      <c r="I12" s="11"/>
      <c r="J12" s="11"/>
      <c r="K12" s="11"/>
      <c r="L12" s="11"/>
      <c r="M12" s="11"/>
      <c r="N12" s="11"/>
      <c r="O12" s="370"/>
      <c r="P12" s="373"/>
      <c r="Q12" s="10"/>
      <c r="S12" s="364"/>
      <c r="U12" s="364"/>
      <c r="V12" s="364"/>
      <c r="W12" s="364"/>
      <c r="X12" s="364"/>
      <c r="Y12" s="364"/>
      <c r="Z12" s="364"/>
    </row>
    <row r="13" spans="1:26">
      <c r="A13" s="380"/>
      <c r="B13" s="380"/>
      <c r="C13" s="380"/>
      <c r="D13" s="380"/>
      <c r="E13" s="386"/>
      <c r="F13" s="386"/>
      <c r="G13" s="9" t="s">
        <v>38</v>
      </c>
      <c r="H13" s="11"/>
      <c r="I13" s="11"/>
      <c r="J13" s="11"/>
      <c r="K13" s="11"/>
      <c r="L13" s="11"/>
      <c r="M13" s="11"/>
      <c r="N13" s="11"/>
      <c r="O13" s="370"/>
      <c r="P13" s="373"/>
      <c r="Q13" s="10"/>
      <c r="S13" s="364"/>
      <c r="U13" s="364"/>
      <c r="V13" s="364"/>
      <c r="W13" s="364"/>
      <c r="X13" s="364"/>
      <c r="Y13" s="364"/>
      <c r="Z13" s="364"/>
    </row>
    <row r="14" spans="1:26" ht="15.75" thickBot="1">
      <c r="A14" s="380"/>
      <c r="B14" s="380"/>
      <c r="C14" s="380"/>
      <c r="D14" s="380"/>
      <c r="E14" s="386"/>
      <c r="F14" s="386"/>
      <c r="G14" s="9" t="s">
        <v>39</v>
      </c>
      <c r="H14" s="11"/>
      <c r="I14" s="11"/>
      <c r="J14" s="11"/>
      <c r="K14" s="11"/>
      <c r="L14" s="11"/>
      <c r="M14" s="11"/>
      <c r="N14" s="11"/>
      <c r="O14" s="371"/>
      <c r="P14" s="374"/>
      <c r="Q14" s="10"/>
      <c r="S14" s="364"/>
      <c r="U14" s="364"/>
      <c r="V14" s="364"/>
      <c r="W14" s="364"/>
      <c r="X14" s="364"/>
      <c r="Y14" s="364"/>
      <c r="Z14" s="364"/>
    </row>
    <row r="15" spans="1:26" ht="15" customHeight="1">
      <c r="A15" s="380" t="s">
        <v>14</v>
      </c>
      <c r="B15" s="380" t="s">
        <v>15</v>
      </c>
      <c r="C15" s="380"/>
      <c r="D15" s="380"/>
      <c r="E15" s="380"/>
      <c r="F15" s="380"/>
      <c r="G15" s="9" t="s">
        <v>31</v>
      </c>
      <c r="H15" s="11"/>
      <c r="I15" s="11"/>
      <c r="J15" s="11"/>
      <c r="K15" s="11"/>
      <c r="L15" s="11"/>
      <c r="M15" s="11"/>
      <c r="N15" s="11"/>
      <c r="O15" s="365"/>
      <c r="P15" s="367"/>
      <c r="Q15" s="375"/>
      <c r="S15" s="364"/>
      <c r="U15" s="364"/>
      <c r="V15" s="364"/>
      <c r="W15" s="364"/>
      <c r="X15" s="364"/>
      <c r="Y15" s="364"/>
      <c r="Z15" s="364"/>
    </row>
    <row r="16" spans="1:26">
      <c r="A16" s="380"/>
      <c r="B16" s="380"/>
      <c r="C16" s="380"/>
      <c r="D16" s="380"/>
      <c r="E16" s="380"/>
      <c r="F16" s="380"/>
      <c r="G16" s="9" t="s">
        <v>32</v>
      </c>
      <c r="H16" s="11"/>
      <c r="I16" s="11"/>
      <c r="J16" s="11"/>
      <c r="K16" s="11"/>
      <c r="L16" s="11"/>
      <c r="M16" s="11"/>
      <c r="N16" s="11"/>
      <c r="O16" s="366"/>
      <c r="P16" s="368"/>
      <c r="Q16" s="376"/>
      <c r="S16" s="364"/>
      <c r="U16" s="364"/>
      <c r="V16" s="364"/>
      <c r="W16" s="364"/>
      <c r="X16" s="364"/>
      <c r="Y16" s="364"/>
      <c r="Z16" s="364"/>
    </row>
    <row r="17" spans="1:26" ht="15.75" thickBot="1">
      <c r="A17" s="380"/>
      <c r="B17" s="380"/>
      <c r="C17" s="380"/>
      <c r="D17" s="380"/>
      <c r="E17" s="380"/>
      <c r="F17" s="380"/>
      <c r="G17" s="9" t="s">
        <v>33</v>
      </c>
      <c r="H17" s="11"/>
      <c r="I17" s="11"/>
      <c r="J17" s="11"/>
      <c r="K17" s="11"/>
      <c r="L17" s="11"/>
      <c r="M17" s="11"/>
      <c r="N17" s="11"/>
      <c r="O17" s="366"/>
      <c r="P17" s="368"/>
      <c r="Q17" s="377"/>
      <c r="S17" s="364"/>
      <c r="U17" s="364"/>
      <c r="V17" s="364"/>
      <c r="W17" s="364"/>
      <c r="X17" s="364"/>
      <c r="Y17" s="364"/>
      <c r="Z17" s="364"/>
    </row>
    <row r="18" spans="1:26">
      <c r="A18" s="380"/>
      <c r="B18" s="380"/>
      <c r="C18" s="380"/>
      <c r="D18" s="380"/>
      <c r="E18" s="380"/>
      <c r="F18" s="380"/>
      <c r="G18" s="9" t="s">
        <v>34</v>
      </c>
      <c r="H18" s="9"/>
      <c r="I18" s="9"/>
      <c r="J18" s="9"/>
      <c r="K18" s="9"/>
      <c r="L18" s="9"/>
      <c r="M18" s="9"/>
      <c r="N18" s="9"/>
      <c r="O18" s="366"/>
      <c r="P18" s="368"/>
      <c r="S18" s="364"/>
      <c r="U18" s="364"/>
      <c r="V18" s="364"/>
      <c r="W18" s="364"/>
      <c r="X18" s="364"/>
      <c r="Y18" s="364"/>
      <c r="Z18" s="364"/>
    </row>
    <row r="19" spans="1:26">
      <c r="A19" s="380"/>
      <c r="B19" s="380"/>
      <c r="C19" s="380"/>
      <c r="D19" s="380"/>
      <c r="E19" s="380"/>
      <c r="F19" s="380"/>
      <c r="G19" s="9" t="s">
        <v>35</v>
      </c>
      <c r="H19" s="9"/>
      <c r="I19" s="9"/>
      <c r="J19" s="9"/>
      <c r="K19" s="9"/>
      <c r="L19" s="9"/>
      <c r="M19" s="9"/>
      <c r="N19" s="9"/>
      <c r="O19" s="366"/>
      <c r="P19" s="368"/>
      <c r="S19" s="364"/>
      <c r="U19" s="364"/>
      <c r="V19" s="364"/>
      <c r="W19" s="364"/>
      <c r="X19" s="364"/>
      <c r="Y19" s="364"/>
      <c r="Z19" s="364"/>
    </row>
    <row r="20" spans="1:26">
      <c r="A20" s="380"/>
      <c r="B20" s="380"/>
      <c r="C20" s="380"/>
      <c r="D20" s="380"/>
      <c r="E20" s="380"/>
      <c r="F20" s="380"/>
      <c r="G20" s="9" t="s">
        <v>36</v>
      </c>
      <c r="H20" s="9"/>
      <c r="I20" s="9"/>
      <c r="J20" s="9"/>
      <c r="K20" s="9"/>
      <c r="L20" s="9"/>
      <c r="M20" s="9"/>
      <c r="N20" s="9"/>
      <c r="O20" s="366"/>
      <c r="P20" s="368"/>
      <c r="S20" s="364"/>
      <c r="U20" s="364"/>
      <c r="V20" s="364"/>
      <c r="W20" s="364"/>
      <c r="X20" s="364"/>
      <c r="Y20" s="364"/>
      <c r="Z20" s="364"/>
    </row>
    <row r="21" spans="1:26">
      <c r="A21" s="380"/>
      <c r="B21" s="380"/>
      <c r="C21" s="380"/>
      <c r="D21" s="380"/>
      <c r="E21" s="380"/>
      <c r="F21" s="380"/>
      <c r="G21" s="9" t="s">
        <v>37</v>
      </c>
      <c r="H21" s="9"/>
      <c r="I21" s="9"/>
      <c r="J21" s="9"/>
      <c r="K21" s="9"/>
      <c r="L21" s="9"/>
      <c r="M21" s="9"/>
      <c r="N21" s="9"/>
      <c r="O21" s="366"/>
      <c r="P21" s="368"/>
      <c r="S21" s="364"/>
      <c r="U21" s="364"/>
      <c r="V21" s="364"/>
      <c r="W21" s="364"/>
      <c r="X21" s="364"/>
      <c r="Y21" s="364"/>
      <c r="Z21" s="364"/>
    </row>
    <row r="22" spans="1:26">
      <c r="A22" s="380"/>
      <c r="B22" s="380"/>
      <c r="C22" s="380"/>
      <c r="D22" s="380"/>
      <c r="E22" s="380"/>
      <c r="F22" s="380"/>
      <c r="G22" s="9" t="s">
        <v>38</v>
      </c>
      <c r="H22" s="9"/>
      <c r="I22" s="9"/>
      <c r="J22" s="9"/>
      <c r="K22" s="9"/>
      <c r="L22" s="9"/>
      <c r="M22" s="9"/>
      <c r="N22" s="9"/>
      <c r="O22" s="366"/>
      <c r="P22" s="368"/>
      <c r="S22" s="364"/>
      <c r="U22" s="364"/>
      <c r="V22" s="364"/>
      <c r="W22" s="364"/>
      <c r="X22" s="364"/>
      <c r="Y22" s="364"/>
      <c r="Z22" s="364"/>
    </row>
    <row r="23" spans="1:26">
      <c r="A23" s="380"/>
      <c r="B23" s="380"/>
      <c r="C23" s="380"/>
      <c r="D23" s="380"/>
      <c r="E23" s="380"/>
      <c r="F23" s="380"/>
      <c r="G23" s="9" t="s">
        <v>39</v>
      </c>
      <c r="H23" s="9"/>
      <c r="I23" s="9"/>
      <c r="J23" s="9"/>
      <c r="K23" s="9"/>
      <c r="L23" s="9"/>
      <c r="M23" s="9"/>
      <c r="N23" s="9"/>
      <c r="O23" s="366"/>
      <c r="P23" s="368"/>
      <c r="S23" s="364"/>
      <c r="U23" s="364"/>
      <c r="V23" s="364"/>
      <c r="W23" s="364"/>
      <c r="X23" s="364"/>
      <c r="Y23" s="364"/>
      <c r="Z23" s="364"/>
    </row>
  </sheetData>
  <customSheetViews>
    <customSheetView guid="{37834F8D-2171-479E-8152-5E69A1C0424A}" scale="85" state="hidden">
      <pane xSplit="2" ySplit="3" topLeftCell="C4" activePane="bottomRight" state="frozen"/>
      <selection pane="bottomRight" activeCell="G6" sqref="A6:IV23"/>
      <pageMargins left="0.7" right="0.7" top="0.75" bottom="0.75" header="0.3" footer="0.3"/>
      <pageSetup paperSize="9" orientation="portrait" verticalDpi="0" r:id="rId1"/>
    </customSheetView>
    <customSheetView guid="{01351792-E659-4C4F-87F0-D8E552FFC5ED}" scale="85" state="hidden">
      <pane xSplit="2" ySplit="3" topLeftCell="C4" activePane="bottomRight" state="frozen"/>
      <selection pane="bottomRight" activeCell="G6" sqref="A6:IV23"/>
      <pageMargins left="0.7" right="0.7" top="0.75" bottom="0.75" header="0.3" footer="0.3"/>
      <pageSetup paperSize="9" orientation="portrait" verticalDpi="0" r:id="rId2"/>
    </customSheetView>
    <customSheetView guid="{15B53244-8796-4AF2-B69B-D176C8F686F5}" scale="85" state="hidden">
      <pane xSplit="2" ySplit="3" topLeftCell="C4" activePane="bottomRight" state="frozen"/>
      <selection pane="bottomRight" activeCell="G6" sqref="A6:IV23"/>
      <pageMargins left="0.7" right="0.7" top="0.75" bottom="0.75" header="0.3" footer="0.3"/>
      <pageSetup paperSize="9" orientation="portrait" verticalDpi="0" r:id="rId3"/>
    </customSheetView>
    <customSheetView guid="{F3D5F211-42AC-4494-87EC-2DBC0F604C78}" scale="85" state="hidden">
      <pane xSplit="2" ySplit="3" topLeftCell="C4" activePane="bottomRight" state="frozen"/>
      <selection pane="bottomRight" activeCell="G6" sqref="A6:IV23"/>
      <pageMargins left="0.7" right="0.7" top="0.75" bottom="0.75" header="0.3" footer="0.3"/>
      <pageSetup paperSize="9" orientation="portrait" verticalDpi="0" r:id="rId4"/>
    </customSheetView>
    <customSheetView guid="{CCACB5C2-CBBB-448A-BF9A-B72E04293B84}" scale="85" state="hidden">
      <pane xSplit="2" ySplit="3" topLeftCell="C4" activePane="bottomRight" state="frozen"/>
      <selection pane="bottomRight" activeCell="G6" sqref="A6:IV23"/>
      <pageMargins left="0.7" right="0.7" top="0.75" bottom="0.75" header="0.3" footer="0.3"/>
      <pageSetup paperSize="9" orientation="portrait" verticalDpi="0" r:id="rId5"/>
    </customSheetView>
    <customSheetView guid="{8AE9B67D-339A-4F77-9450-CF85C868FEC9}" scale="85" state="hidden">
      <pane xSplit="2" ySplit="3" topLeftCell="C4" activePane="bottomRight" state="frozen"/>
      <selection pane="bottomRight" activeCell="G6" sqref="A6:IV23"/>
      <pageMargins left="0.7" right="0.7" top="0.75" bottom="0.75" header="0.3" footer="0.3"/>
      <pageSetup paperSize="9" orientation="portrait" verticalDpi="0" r:id="rId6"/>
    </customSheetView>
    <customSheetView guid="{1CC98A13-5957-4545-8CDB-9EFD801AD137}" scale="85" showPageBreaks="1" state="hidden">
      <pane xSplit="2" ySplit="3" topLeftCell="C4" activePane="bottomRight" state="frozen"/>
      <selection pane="bottomRight" activeCell="G6" sqref="A6:IV23"/>
      <pageMargins left="0.7" right="0.7" top="0.75" bottom="0.75" header="0.3" footer="0.3"/>
      <pageSetup paperSize="9" orientation="portrait" r:id="rId7"/>
    </customSheetView>
    <customSheetView guid="{5C734244-E667-4290-9480-AEA5646ABC9C}" scale="85" state="hidden">
      <pane xSplit="2" ySplit="3" topLeftCell="C4" activePane="bottomRight" state="frozen"/>
      <selection pane="bottomRight" activeCell="G6" sqref="A6:IV23"/>
      <pageMargins left="0.7" right="0.7" top="0.75" bottom="0.75" header="0.3" footer="0.3"/>
      <pageSetup paperSize="9" orientation="portrait" r:id="rId8"/>
    </customSheetView>
    <customSheetView guid="{AD96A141-A2B4-423B-8999-3E5C10D34CC8}" scale="85" state="hidden">
      <pane xSplit="2" ySplit="3" topLeftCell="C4" activePane="bottomRight" state="frozen"/>
      <selection pane="bottomRight" activeCell="G6" sqref="A6:IV23"/>
      <pageMargins left="0.7" right="0.7" top="0.75" bottom="0.75" header="0.3" footer="0.3"/>
      <pageSetup paperSize="9" orientation="portrait" r:id="rId9"/>
    </customSheetView>
  </customSheetViews>
  <mergeCells count="55">
    <mergeCell ref="Z2:Z3"/>
    <mergeCell ref="A5:Q5"/>
    <mergeCell ref="Q2:Q3"/>
    <mergeCell ref="R2:R3"/>
    <mergeCell ref="S2:S3"/>
    <mergeCell ref="T2:T3"/>
    <mergeCell ref="U2:U3"/>
    <mergeCell ref="V2:V3"/>
    <mergeCell ref="G2:G3"/>
    <mergeCell ref="H2:H3"/>
    <mergeCell ref="Y2:Y3"/>
    <mergeCell ref="A2:A3"/>
    <mergeCell ref="B2:B3"/>
    <mergeCell ref="C2:C3"/>
    <mergeCell ref="D2:D3"/>
    <mergeCell ref="W2:W3"/>
    <mergeCell ref="A6:A14"/>
    <mergeCell ref="B6:B14"/>
    <mergeCell ref="C6:C14"/>
    <mergeCell ref="D6:D14"/>
    <mergeCell ref="E6:E14"/>
    <mergeCell ref="A15:A23"/>
    <mergeCell ref="B15:B23"/>
    <mergeCell ref="C15:C23"/>
    <mergeCell ref="D15:D23"/>
    <mergeCell ref="E15:E23"/>
    <mergeCell ref="Q6:Q8"/>
    <mergeCell ref="E2:E3"/>
    <mergeCell ref="F2:F3"/>
    <mergeCell ref="X15:X23"/>
    <mergeCell ref="W6:W14"/>
    <mergeCell ref="Q15:Q17"/>
    <mergeCell ref="F15:F23"/>
    <mergeCell ref="X2:X3"/>
    <mergeCell ref="I2:I3"/>
    <mergeCell ref="J2:N2"/>
    <mergeCell ref="O2:O3"/>
    <mergeCell ref="P2:P3"/>
    <mergeCell ref="F6:F14"/>
    <mergeCell ref="Z6:Z14"/>
    <mergeCell ref="Z15:Z23"/>
    <mergeCell ref="X6:X14"/>
    <mergeCell ref="Y6:Y14"/>
    <mergeCell ref="O15:O23"/>
    <mergeCell ref="P15:P23"/>
    <mergeCell ref="S15:S23"/>
    <mergeCell ref="U15:U23"/>
    <mergeCell ref="V15:V23"/>
    <mergeCell ref="W15:W23"/>
    <mergeCell ref="Y15:Y23"/>
    <mergeCell ref="O6:O14"/>
    <mergeCell ref="P6:P14"/>
    <mergeCell ref="S6:S14"/>
    <mergeCell ref="U6:U14"/>
    <mergeCell ref="V6:V14"/>
  </mergeCells>
  <pageMargins left="0.7" right="0.7" top="0.75" bottom="0.75" header="0.3" footer="0.3"/>
  <pageSetup paperSize="9" orientation="portrait" r:id="rId10"/>
</worksheet>
</file>

<file path=xl/worksheets/sheet2.xml><?xml version="1.0" encoding="utf-8"?>
<worksheet xmlns="http://schemas.openxmlformats.org/spreadsheetml/2006/main" xmlns:r="http://schemas.openxmlformats.org/officeDocument/2006/relationships">
  <sheetPr>
    <pageSetUpPr fitToPage="1"/>
  </sheetPr>
  <dimension ref="A1:BQ545"/>
  <sheetViews>
    <sheetView showZeros="0" tabSelected="1" view="pageBreakPreview" topLeftCell="A75" zoomScale="70" zoomScaleNormal="70" zoomScaleSheetLayoutView="70" workbookViewId="0">
      <selection activeCell="R80" sqref="R80:R84"/>
    </sheetView>
  </sheetViews>
  <sheetFormatPr defaultColWidth="9.140625" defaultRowHeight="12.75" outlineLevelRow="1"/>
  <cols>
    <col min="1" max="1" width="4.28515625" style="38" customWidth="1"/>
    <col min="2" max="2" width="22.140625" style="38" customWidth="1"/>
    <col min="3" max="3" width="12.7109375" style="38" customWidth="1"/>
    <col min="4" max="4" width="11.7109375" style="38" customWidth="1"/>
    <col min="5" max="5" width="11.85546875" style="38" customWidth="1"/>
    <col min="6" max="6" width="11.7109375" style="39" customWidth="1"/>
    <col min="7" max="7" width="18.28515625" style="40" customWidth="1"/>
    <col min="8" max="8" width="13.42578125" style="40" customWidth="1"/>
    <col min="9" max="9" width="16.5703125" style="40" customWidth="1"/>
    <col min="10" max="10" width="15" style="40" customWidth="1"/>
    <col min="11" max="11" width="12.140625" style="40" customWidth="1"/>
    <col min="12" max="12" width="12.7109375" style="40" customWidth="1"/>
    <col min="13" max="13" width="16.85546875" style="40" customWidth="1"/>
    <col min="14" max="14" width="14.42578125" style="41" customWidth="1"/>
    <col min="15" max="15" width="19.85546875" style="38" customWidth="1"/>
    <col min="16" max="16" width="8.85546875" style="38" customWidth="1"/>
    <col min="17" max="17" width="8.7109375" style="38" customWidth="1"/>
    <col min="18" max="18" width="24.85546875" style="38" customWidth="1"/>
    <col min="19" max="19" width="15.5703125" style="38" customWidth="1"/>
    <col min="20" max="21" width="8.85546875" style="38" hidden="1" customWidth="1"/>
    <col min="22" max="22" width="10.5703125" style="38" hidden="1" customWidth="1"/>
    <col min="23" max="16384" width="9.140625" style="38"/>
  </cols>
  <sheetData>
    <row r="1" spans="1:22" ht="23.25" customHeight="1">
      <c r="S1" s="38" t="s">
        <v>961</v>
      </c>
    </row>
    <row r="2" spans="1:22" s="42" customFormat="1" ht="28.5" customHeight="1">
      <c r="A2" s="453" t="s">
        <v>694</v>
      </c>
      <c r="B2" s="454"/>
      <c r="C2" s="454"/>
      <c r="D2" s="454"/>
      <c r="E2" s="454"/>
      <c r="F2" s="454"/>
      <c r="G2" s="454"/>
      <c r="H2" s="454"/>
      <c r="I2" s="454"/>
      <c r="J2" s="454"/>
      <c r="K2" s="454"/>
      <c r="L2" s="454"/>
      <c r="M2" s="454"/>
      <c r="N2" s="454"/>
      <c r="O2" s="454"/>
      <c r="P2" s="454"/>
      <c r="Q2" s="454"/>
      <c r="R2" s="454"/>
      <c r="S2" s="454"/>
    </row>
    <row r="3" spans="1:22" s="42" customFormat="1" ht="20.45" customHeight="1">
      <c r="A3" s="106"/>
      <c r="B3" s="106"/>
      <c r="C3" s="106"/>
      <c r="D3" s="106"/>
      <c r="E3" s="106"/>
      <c r="F3" s="107"/>
      <c r="G3" s="108"/>
      <c r="H3" s="108"/>
      <c r="I3" s="108"/>
      <c r="J3" s="108" t="s">
        <v>1087</v>
      </c>
      <c r="K3" s="109"/>
      <c r="L3" s="108"/>
      <c r="M3" s="108"/>
      <c r="N3" s="110"/>
      <c r="O3" s="111"/>
      <c r="P3" s="111"/>
      <c r="Q3" s="112"/>
      <c r="R3" s="112"/>
      <c r="S3" s="112"/>
    </row>
    <row r="4" spans="1:22" ht="56.45" customHeight="1">
      <c r="A4" s="475" t="s">
        <v>599</v>
      </c>
      <c r="B4" s="462" t="s">
        <v>768</v>
      </c>
      <c r="C4" s="477" t="s">
        <v>756</v>
      </c>
      <c r="D4" s="462" t="s">
        <v>1</v>
      </c>
      <c r="E4" s="462" t="s">
        <v>74</v>
      </c>
      <c r="F4" s="396" t="s">
        <v>4</v>
      </c>
      <c r="G4" s="496" t="s">
        <v>22</v>
      </c>
      <c r="H4" s="496" t="s">
        <v>818</v>
      </c>
      <c r="I4" s="459" t="s">
        <v>600</v>
      </c>
      <c r="J4" s="460"/>
      <c r="K4" s="460"/>
      <c r="L4" s="460"/>
      <c r="M4" s="461"/>
      <c r="N4" s="464" t="s">
        <v>5</v>
      </c>
      <c r="O4" s="462" t="s">
        <v>769</v>
      </c>
      <c r="P4" s="462" t="s">
        <v>757</v>
      </c>
      <c r="Q4" s="462" t="s">
        <v>758</v>
      </c>
      <c r="R4" s="462" t="s">
        <v>16</v>
      </c>
      <c r="S4" s="462" t="s">
        <v>770</v>
      </c>
      <c r="T4" s="43" t="s">
        <v>200</v>
      </c>
    </row>
    <row r="5" spans="1:22" ht="99" customHeight="1">
      <c r="A5" s="476"/>
      <c r="B5" s="463"/>
      <c r="C5" s="478"/>
      <c r="D5" s="463"/>
      <c r="E5" s="463"/>
      <c r="F5" s="398"/>
      <c r="G5" s="497"/>
      <c r="H5" s="497"/>
      <c r="I5" s="113" t="s">
        <v>6</v>
      </c>
      <c r="J5" s="113" t="s">
        <v>7</v>
      </c>
      <c r="K5" s="113" t="s">
        <v>8</v>
      </c>
      <c r="L5" s="113" t="s">
        <v>9</v>
      </c>
      <c r="M5" s="113" t="s">
        <v>10</v>
      </c>
      <c r="N5" s="465"/>
      <c r="O5" s="463"/>
      <c r="P5" s="463"/>
      <c r="Q5" s="463"/>
      <c r="R5" s="463"/>
      <c r="S5" s="463"/>
    </row>
    <row r="6" spans="1:22">
      <c r="A6" s="114">
        <v>1</v>
      </c>
      <c r="B6" s="115">
        <v>2</v>
      </c>
      <c r="C6" s="116">
        <v>3</v>
      </c>
      <c r="D6" s="115">
        <v>4</v>
      </c>
      <c r="E6" s="115">
        <v>5</v>
      </c>
      <c r="F6" s="319">
        <v>6</v>
      </c>
      <c r="G6" s="117">
        <v>7</v>
      </c>
      <c r="H6" s="117">
        <v>8</v>
      </c>
      <c r="I6" s="117">
        <v>9</v>
      </c>
      <c r="J6" s="117">
        <v>10</v>
      </c>
      <c r="K6" s="117">
        <v>11</v>
      </c>
      <c r="L6" s="117">
        <v>12</v>
      </c>
      <c r="M6" s="117">
        <v>13</v>
      </c>
      <c r="N6" s="118">
        <v>14</v>
      </c>
      <c r="O6" s="115">
        <v>15</v>
      </c>
      <c r="P6" s="115">
        <v>16</v>
      </c>
      <c r="Q6" s="115">
        <v>17</v>
      </c>
      <c r="R6" s="115">
        <v>18</v>
      </c>
      <c r="S6" s="115">
        <v>19</v>
      </c>
    </row>
    <row r="7" spans="1:22" s="43" customFormat="1" ht="15.75">
      <c r="A7" s="466" t="s">
        <v>232</v>
      </c>
      <c r="B7" s="467"/>
      <c r="C7" s="467"/>
      <c r="D7" s="467"/>
      <c r="E7" s="467"/>
      <c r="F7" s="467"/>
      <c r="G7" s="467"/>
      <c r="H7" s="467"/>
      <c r="I7" s="467"/>
      <c r="J7" s="467"/>
      <c r="K7" s="467"/>
      <c r="L7" s="467"/>
      <c r="M7" s="467"/>
      <c r="N7" s="467"/>
      <c r="O7" s="467"/>
      <c r="P7" s="467"/>
      <c r="Q7" s="467"/>
      <c r="R7" s="467"/>
      <c r="S7" s="468"/>
    </row>
    <row r="8" spans="1:22" s="45" customFormat="1" ht="178.5">
      <c r="A8" s="332">
        <v>1</v>
      </c>
      <c r="B8" s="332" t="s">
        <v>1084</v>
      </c>
      <c r="C8" s="113" t="s">
        <v>676</v>
      </c>
      <c r="D8" s="294"/>
      <c r="E8" s="294"/>
      <c r="F8" s="113" t="s">
        <v>676</v>
      </c>
      <c r="G8" s="113" t="s">
        <v>676</v>
      </c>
      <c r="H8" s="294"/>
      <c r="I8" s="294"/>
      <c r="J8" s="294"/>
      <c r="K8" s="294"/>
      <c r="L8" s="294"/>
      <c r="M8" s="294"/>
      <c r="N8" s="121">
        <v>2027</v>
      </c>
      <c r="O8" s="133" t="s">
        <v>1073</v>
      </c>
      <c r="P8" s="294"/>
      <c r="Q8" s="294"/>
      <c r="R8" s="294" t="s">
        <v>1085</v>
      </c>
      <c r="S8" s="294"/>
    </row>
    <row r="9" spans="1:22" s="45" customFormat="1" ht="24" customHeight="1">
      <c r="A9" s="466" t="s">
        <v>736</v>
      </c>
      <c r="B9" s="467"/>
      <c r="C9" s="467"/>
      <c r="D9" s="467"/>
      <c r="E9" s="467"/>
      <c r="F9" s="467"/>
      <c r="G9" s="467"/>
      <c r="H9" s="467"/>
      <c r="I9" s="467"/>
      <c r="J9" s="467"/>
      <c r="K9" s="467"/>
      <c r="L9" s="467"/>
      <c r="M9" s="467"/>
      <c r="N9" s="467"/>
      <c r="O9" s="467"/>
      <c r="P9" s="467"/>
      <c r="Q9" s="467"/>
      <c r="R9" s="467"/>
      <c r="S9" s="468"/>
      <c r="U9" s="43"/>
      <c r="V9" s="43"/>
    </row>
    <row r="10" spans="1:22" s="45" customFormat="1" ht="243.6" customHeight="1">
      <c r="A10" s="294">
        <v>2</v>
      </c>
      <c r="B10" s="332" t="s">
        <v>780</v>
      </c>
      <c r="C10" s="294" t="s">
        <v>659</v>
      </c>
      <c r="D10" s="294" t="s">
        <v>98</v>
      </c>
      <c r="E10" s="294"/>
      <c r="F10" s="113" t="s">
        <v>676</v>
      </c>
      <c r="G10" s="113" t="s">
        <v>676</v>
      </c>
      <c r="H10" s="113"/>
      <c r="I10" s="113" t="s">
        <v>676</v>
      </c>
      <c r="J10" s="120"/>
      <c r="K10" s="113"/>
      <c r="L10" s="113"/>
      <c r="M10" s="113"/>
      <c r="N10" s="321"/>
      <c r="O10" s="121" t="s">
        <v>218</v>
      </c>
      <c r="P10" s="301"/>
      <c r="Q10" s="326"/>
      <c r="R10" s="294" t="s">
        <v>914</v>
      </c>
      <c r="S10" s="294"/>
      <c r="V10" s="47"/>
    </row>
    <row r="11" spans="1:22" s="46" customFormat="1" ht="30" customHeight="1">
      <c r="A11" s="396">
        <v>3</v>
      </c>
      <c r="B11" s="472" t="s">
        <v>705</v>
      </c>
      <c r="C11" s="294" t="s">
        <v>561</v>
      </c>
      <c r="D11" s="329" t="s">
        <v>754</v>
      </c>
      <c r="E11" s="294"/>
      <c r="F11" s="319" t="s">
        <v>901</v>
      </c>
      <c r="G11" s="120"/>
      <c r="H11" s="113"/>
      <c r="I11" s="122">
        <v>100059000</v>
      </c>
      <c r="J11" s="122">
        <v>44979000</v>
      </c>
      <c r="K11" s="122">
        <f>SUM(K12:K16)</f>
        <v>0</v>
      </c>
      <c r="L11" s="122">
        <f>SUM(L12:L16)</f>
        <v>0</v>
      </c>
      <c r="M11" s="122">
        <v>55080000</v>
      </c>
      <c r="N11" s="442" t="s">
        <v>902</v>
      </c>
      <c r="O11" s="294" t="s">
        <v>669</v>
      </c>
      <c r="P11" s="301"/>
      <c r="Q11" s="326"/>
      <c r="R11" s="396" t="s">
        <v>965</v>
      </c>
      <c r="S11" s="501"/>
      <c r="T11" s="48"/>
      <c r="U11" s="48"/>
      <c r="V11" s="48"/>
    </row>
    <row r="12" spans="1:22" s="46" customFormat="1" ht="18.95" customHeight="1">
      <c r="A12" s="397"/>
      <c r="B12" s="473"/>
      <c r="C12" s="295"/>
      <c r="D12" s="123"/>
      <c r="E12" s="295"/>
      <c r="F12" s="319">
        <v>2022</v>
      </c>
      <c r="G12" s="120"/>
      <c r="H12" s="113"/>
      <c r="I12" s="122">
        <v>12991000</v>
      </c>
      <c r="J12" s="122">
        <v>8273000</v>
      </c>
      <c r="K12" s="124"/>
      <c r="L12" s="124"/>
      <c r="M12" s="125">
        <v>4718000</v>
      </c>
      <c r="N12" s="441"/>
      <c r="O12" s="295"/>
      <c r="P12" s="302"/>
      <c r="Q12" s="327"/>
      <c r="R12" s="397"/>
      <c r="S12" s="501"/>
      <c r="T12" s="48"/>
      <c r="U12" s="48"/>
      <c r="V12" s="48"/>
    </row>
    <row r="13" spans="1:22" s="46" customFormat="1" ht="18" customHeight="1">
      <c r="A13" s="397"/>
      <c r="B13" s="473"/>
      <c r="C13" s="295"/>
      <c r="D13" s="295"/>
      <c r="E13" s="295"/>
      <c r="F13" s="319">
        <v>2023</v>
      </c>
      <c r="G13" s="120"/>
      <c r="H13" s="113"/>
      <c r="I13" s="122">
        <v>19537000</v>
      </c>
      <c r="J13" s="122">
        <v>5417000</v>
      </c>
      <c r="K13" s="124"/>
      <c r="L13" s="124"/>
      <c r="M13" s="125">
        <v>14120000</v>
      </c>
      <c r="N13" s="441" t="s">
        <v>903</v>
      </c>
      <c r="O13" s="295"/>
      <c r="P13" s="302"/>
      <c r="Q13" s="327"/>
      <c r="R13" s="397"/>
      <c r="S13" s="501"/>
      <c r="T13" s="48"/>
      <c r="U13" s="48"/>
      <c r="V13" s="48"/>
    </row>
    <row r="14" spans="1:22" s="46" customFormat="1" ht="18.95" customHeight="1">
      <c r="A14" s="397"/>
      <c r="B14" s="473"/>
      <c r="C14" s="295"/>
      <c r="D14" s="295"/>
      <c r="E14" s="295"/>
      <c r="F14" s="319">
        <v>2024</v>
      </c>
      <c r="G14" s="120"/>
      <c r="H14" s="113"/>
      <c r="I14" s="122">
        <v>15424000</v>
      </c>
      <c r="J14" s="122">
        <v>857000</v>
      </c>
      <c r="K14" s="124"/>
      <c r="L14" s="124"/>
      <c r="M14" s="125">
        <v>14567000</v>
      </c>
      <c r="N14" s="441"/>
      <c r="O14" s="295"/>
      <c r="P14" s="302"/>
      <c r="Q14" s="327"/>
      <c r="R14" s="397"/>
      <c r="S14" s="501"/>
      <c r="T14" s="48"/>
      <c r="U14" s="48"/>
      <c r="V14" s="48"/>
    </row>
    <row r="15" spans="1:22" s="46" customFormat="1" ht="18" customHeight="1">
      <c r="A15" s="397"/>
      <c r="B15" s="473"/>
      <c r="C15" s="295"/>
      <c r="D15" s="295"/>
      <c r="E15" s="295"/>
      <c r="F15" s="319">
        <v>2025</v>
      </c>
      <c r="G15" s="120"/>
      <c r="H15" s="113"/>
      <c r="I15" s="122">
        <v>10549000</v>
      </c>
      <c r="J15" s="122">
        <v>1525000</v>
      </c>
      <c r="K15" s="124"/>
      <c r="L15" s="124"/>
      <c r="M15" s="125">
        <v>9024000</v>
      </c>
      <c r="N15" s="441"/>
      <c r="O15" s="295"/>
      <c r="P15" s="302"/>
      <c r="Q15" s="327"/>
      <c r="R15" s="397"/>
      <c r="S15" s="501"/>
      <c r="T15" s="48"/>
      <c r="U15" s="48"/>
      <c r="V15" s="48"/>
    </row>
    <row r="16" spans="1:22" s="46" customFormat="1" ht="16.5" customHeight="1">
      <c r="A16" s="397"/>
      <c r="B16" s="473"/>
      <c r="C16" s="295"/>
      <c r="D16" s="295"/>
      <c r="E16" s="295"/>
      <c r="F16" s="294">
        <v>2026</v>
      </c>
      <c r="G16" s="126"/>
      <c r="H16" s="344"/>
      <c r="I16" s="127">
        <v>8760000</v>
      </c>
      <c r="J16" s="127"/>
      <c r="K16" s="128"/>
      <c r="L16" s="128"/>
      <c r="M16" s="129">
        <v>8760000</v>
      </c>
      <c r="N16" s="441"/>
      <c r="O16" s="295"/>
      <c r="P16" s="302"/>
      <c r="Q16" s="327"/>
      <c r="R16" s="397"/>
      <c r="S16" s="501"/>
      <c r="T16" s="48"/>
      <c r="U16" s="48"/>
      <c r="V16" s="48"/>
    </row>
    <row r="17" spans="1:22" s="99" customFormat="1" ht="16.5" customHeight="1">
      <c r="A17" s="396">
        <v>4</v>
      </c>
      <c r="B17" s="399" t="s">
        <v>1041</v>
      </c>
      <c r="C17" s="396" t="s">
        <v>561</v>
      </c>
      <c r="D17" s="396" t="s">
        <v>754</v>
      </c>
      <c r="E17" s="396"/>
      <c r="F17" s="319" t="s">
        <v>966</v>
      </c>
      <c r="G17" s="120"/>
      <c r="H17" s="113"/>
      <c r="I17" s="122">
        <f>SUM(I18:I22)</f>
        <v>142756000</v>
      </c>
      <c r="J17" s="122">
        <f t="shared" ref="J17:M17" si="0">SUM(J18:J22)</f>
        <v>71378000</v>
      </c>
      <c r="K17" s="122">
        <f t="shared" si="0"/>
        <v>0</v>
      </c>
      <c r="L17" s="122">
        <f t="shared" si="0"/>
        <v>0</v>
      </c>
      <c r="M17" s="122">
        <f t="shared" si="0"/>
        <v>71378000</v>
      </c>
      <c r="N17" s="442" t="s">
        <v>968</v>
      </c>
      <c r="O17" s="396" t="s">
        <v>969</v>
      </c>
      <c r="P17" s="405"/>
      <c r="Q17" s="456"/>
      <c r="R17" s="396" t="s">
        <v>1039</v>
      </c>
      <c r="S17" s="553"/>
      <c r="T17" s="98"/>
      <c r="U17" s="98"/>
      <c r="V17" s="98"/>
    </row>
    <row r="18" spans="1:22" s="99" customFormat="1" ht="16.5" customHeight="1">
      <c r="A18" s="397"/>
      <c r="B18" s="400"/>
      <c r="C18" s="397"/>
      <c r="D18" s="397"/>
      <c r="E18" s="397"/>
      <c r="F18" s="319">
        <v>2023</v>
      </c>
      <c r="G18" s="120"/>
      <c r="H18" s="113"/>
      <c r="I18" s="122">
        <v>11243000</v>
      </c>
      <c r="J18" s="122">
        <v>10173000</v>
      </c>
      <c r="K18" s="124"/>
      <c r="L18" s="124"/>
      <c r="M18" s="122">
        <v>1070000</v>
      </c>
      <c r="N18" s="441"/>
      <c r="O18" s="397"/>
      <c r="P18" s="406"/>
      <c r="Q18" s="457"/>
      <c r="R18" s="397"/>
      <c r="S18" s="501"/>
      <c r="T18" s="98"/>
      <c r="U18" s="98"/>
      <c r="V18" s="98"/>
    </row>
    <row r="19" spans="1:22" s="99" customFormat="1" ht="16.5" customHeight="1">
      <c r="A19" s="397"/>
      <c r="B19" s="400"/>
      <c r="C19" s="397"/>
      <c r="D19" s="397"/>
      <c r="E19" s="397"/>
      <c r="F19" s="319">
        <v>2024</v>
      </c>
      <c r="G19" s="120"/>
      <c r="H19" s="113"/>
      <c r="I19" s="122">
        <v>24999000</v>
      </c>
      <c r="J19" s="122">
        <v>6895000</v>
      </c>
      <c r="K19" s="124"/>
      <c r="L19" s="124"/>
      <c r="M19" s="122">
        <v>18104000</v>
      </c>
      <c r="N19" s="441"/>
      <c r="O19" s="397"/>
      <c r="P19" s="406"/>
      <c r="Q19" s="457"/>
      <c r="R19" s="397"/>
      <c r="S19" s="501"/>
      <c r="T19" s="98"/>
      <c r="U19" s="98"/>
      <c r="V19" s="98"/>
    </row>
    <row r="20" spans="1:22" s="99" customFormat="1" ht="16.5" customHeight="1">
      <c r="A20" s="397"/>
      <c r="B20" s="400"/>
      <c r="C20" s="397"/>
      <c r="D20" s="397"/>
      <c r="E20" s="397"/>
      <c r="F20" s="319">
        <v>2025</v>
      </c>
      <c r="G20" s="120"/>
      <c r="H20" s="113"/>
      <c r="I20" s="122">
        <v>29737000</v>
      </c>
      <c r="J20" s="122">
        <v>14046000</v>
      </c>
      <c r="K20" s="124"/>
      <c r="L20" s="124"/>
      <c r="M20" s="122">
        <v>15691000</v>
      </c>
      <c r="N20" s="441"/>
      <c r="O20" s="397"/>
      <c r="P20" s="406"/>
      <c r="Q20" s="457"/>
      <c r="R20" s="397"/>
      <c r="S20" s="501"/>
      <c r="T20" s="98"/>
      <c r="U20" s="98"/>
      <c r="V20" s="98"/>
    </row>
    <row r="21" spans="1:22" s="99" customFormat="1" ht="16.5" customHeight="1">
      <c r="A21" s="397"/>
      <c r="B21" s="400"/>
      <c r="C21" s="397"/>
      <c r="D21" s="397"/>
      <c r="E21" s="397"/>
      <c r="F21" s="319">
        <v>2026</v>
      </c>
      <c r="G21" s="120"/>
      <c r="H21" s="113"/>
      <c r="I21" s="122">
        <v>24084000</v>
      </c>
      <c r="J21" s="122">
        <v>11358000</v>
      </c>
      <c r="K21" s="124"/>
      <c r="L21" s="124"/>
      <c r="M21" s="122">
        <v>12726000</v>
      </c>
      <c r="N21" s="441"/>
      <c r="O21" s="397"/>
      <c r="P21" s="406"/>
      <c r="Q21" s="457"/>
      <c r="R21" s="397"/>
      <c r="S21" s="501"/>
      <c r="T21" s="98"/>
      <c r="U21" s="98"/>
      <c r="V21" s="98"/>
    </row>
    <row r="22" spans="1:22" s="99" customFormat="1" ht="16.5" customHeight="1">
      <c r="A22" s="398"/>
      <c r="B22" s="401"/>
      <c r="C22" s="398"/>
      <c r="D22" s="398"/>
      <c r="E22" s="398"/>
      <c r="F22" s="319" t="s">
        <v>967</v>
      </c>
      <c r="G22" s="120"/>
      <c r="H22" s="113"/>
      <c r="I22" s="122">
        <v>52693000</v>
      </c>
      <c r="J22" s="122">
        <v>28906000</v>
      </c>
      <c r="K22" s="124"/>
      <c r="L22" s="124"/>
      <c r="M22" s="122">
        <v>23787000</v>
      </c>
      <c r="N22" s="455"/>
      <c r="O22" s="398"/>
      <c r="P22" s="436"/>
      <c r="Q22" s="458"/>
      <c r="R22" s="398"/>
      <c r="S22" s="554"/>
      <c r="T22" s="98"/>
      <c r="U22" s="98"/>
      <c r="V22" s="98"/>
    </row>
    <row r="23" spans="1:22" s="46" customFormat="1" ht="16.5" customHeight="1">
      <c r="A23" s="396">
        <v>5</v>
      </c>
      <c r="B23" s="472" t="s">
        <v>904</v>
      </c>
      <c r="C23" s="396" t="s">
        <v>561</v>
      </c>
      <c r="D23" s="396" t="s">
        <v>754</v>
      </c>
      <c r="E23" s="396"/>
      <c r="F23" s="296" t="s">
        <v>905</v>
      </c>
      <c r="G23" s="130"/>
      <c r="H23" s="345"/>
      <c r="I23" s="131">
        <v>127577000</v>
      </c>
      <c r="J23" s="131">
        <v>127577000</v>
      </c>
      <c r="K23" s="131">
        <f>SUM(K24:K29)</f>
        <v>0</v>
      </c>
      <c r="L23" s="131">
        <f>SUM(L24:L29)</f>
        <v>0</v>
      </c>
      <c r="M23" s="131">
        <f>SUM(M24:M29)</f>
        <v>0</v>
      </c>
      <c r="N23" s="442" t="s">
        <v>906</v>
      </c>
      <c r="O23" s="396"/>
      <c r="P23" s="405"/>
      <c r="Q23" s="456"/>
      <c r="R23" s="396" t="s">
        <v>1040</v>
      </c>
      <c r="S23" s="469"/>
      <c r="T23" s="48"/>
      <c r="U23" s="48"/>
      <c r="V23" s="48"/>
    </row>
    <row r="24" spans="1:22" s="46" customFormat="1" ht="16.5" customHeight="1">
      <c r="A24" s="397"/>
      <c r="B24" s="473"/>
      <c r="C24" s="397"/>
      <c r="D24" s="397"/>
      <c r="E24" s="397"/>
      <c r="F24" s="319">
        <v>2022</v>
      </c>
      <c r="G24" s="120"/>
      <c r="H24" s="113"/>
      <c r="I24" s="122">
        <v>7408000</v>
      </c>
      <c r="J24" s="122">
        <v>7408000</v>
      </c>
      <c r="K24" s="124"/>
      <c r="L24" s="124"/>
      <c r="M24" s="125"/>
      <c r="N24" s="441"/>
      <c r="O24" s="397"/>
      <c r="P24" s="406"/>
      <c r="Q24" s="457"/>
      <c r="R24" s="397"/>
      <c r="S24" s="470"/>
      <c r="T24" s="48"/>
      <c r="U24" s="48"/>
      <c r="V24" s="48"/>
    </row>
    <row r="25" spans="1:22" s="46" customFormat="1" ht="16.5" customHeight="1">
      <c r="A25" s="397"/>
      <c r="B25" s="473"/>
      <c r="C25" s="397"/>
      <c r="D25" s="397"/>
      <c r="E25" s="397"/>
      <c r="F25" s="319">
        <v>2023</v>
      </c>
      <c r="G25" s="120"/>
      <c r="H25" s="113"/>
      <c r="I25" s="122">
        <v>11021000</v>
      </c>
      <c r="J25" s="122">
        <v>11021000</v>
      </c>
      <c r="K25" s="124"/>
      <c r="L25" s="124"/>
      <c r="M25" s="125"/>
      <c r="N25" s="441"/>
      <c r="O25" s="397"/>
      <c r="P25" s="406"/>
      <c r="Q25" s="457"/>
      <c r="R25" s="397"/>
      <c r="S25" s="470"/>
      <c r="T25" s="48"/>
      <c r="U25" s="48"/>
      <c r="V25" s="48"/>
    </row>
    <row r="26" spans="1:22" s="46" customFormat="1" ht="16.5" customHeight="1">
      <c r="A26" s="397"/>
      <c r="B26" s="473"/>
      <c r="C26" s="397"/>
      <c r="D26" s="397"/>
      <c r="E26" s="397"/>
      <c r="F26" s="319">
        <v>2024</v>
      </c>
      <c r="G26" s="120"/>
      <c r="H26" s="113"/>
      <c r="I26" s="122">
        <v>18801000</v>
      </c>
      <c r="J26" s="122">
        <v>18801000</v>
      </c>
      <c r="K26" s="124"/>
      <c r="L26" s="124"/>
      <c r="M26" s="125"/>
      <c r="N26" s="441"/>
      <c r="O26" s="397"/>
      <c r="P26" s="406"/>
      <c r="Q26" s="457"/>
      <c r="R26" s="397"/>
      <c r="S26" s="470"/>
      <c r="T26" s="48"/>
      <c r="U26" s="48"/>
      <c r="V26" s="48"/>
    </row>
    <row r="27" spans="1:22" s="46" customFormat="1" ht="16.5" customHeight="1">
      <c r="A27" s="397"/>
      <c r="B27" s="473"/>
      <c r="C27" s="397"/>
      <c r="D27" s="397"/>
      <c r="E27" s="397"/>
      <c r="F27" s="319">
        <v>2025</v>
      </c>
      <c r="G27" s="120"/>
      <c r="H27" s="113"/>
      <c r="I27" s="122">
        <v>23123000</v>
      </c>
      <c r="J27" s="122">
        <v>23123000</v>
      </c>
      <c r="K27" s="124"/>
      <c r="L27" s="124"/>
      <c r="M27" s="125"/>
      <c r="N27" s="441"/>
      <c r="O27" s="397"/>
      <c r="P27" s="406"/>
      <c r="Q27" s="457"/>
      <c r="R27" s="397"/>
      <c r="S27" s="470"/>
      <c r="T27" s="48"/>
      <c r="U27" s="48"/>
      <c r="V27" s="48"/>
    </row>
    <row r="28" spans="1:22" s="46" customFormat="1" ht="16.5" customHeight="1">
      <c r="A28" s="397"/>
      <c r="B28" s="473"/>
      <c r="C28" s="397"/>
      <c r="D28" s="397"/>
      <c r="E28" s="397"/>
      <c r="F28" s="319">
        <v>2026</v>
      </c>
      <c r="G28" s="120"/>
      <c r="H28" s="113"/>
      <c r="I28" s="122">
        <v>16357000</v>
      </c>
      <c r="J28" s="122">
        <v>16357000</v>
      </c>
      <c r="K28" s="124"/>
      <c r="L28" s="124"/>
      <c r="M28" s="125"/>
      <c r="N28" s="441"/>
      <c r="O28" s="397"/>
      <c r="P28" s="406"/>
      <c r="Q28" s="457"/>
      <c r="R28" s="397"/>
      <c r="S28" s="470"/>
      <c r="T28" s="48"/>
      <c r="U28" s="48"/>
      <c r="V28" s="48"/>
    </row>
    <row r="29" spans="1:22" s="46" customFormat="1" ht="16.5" customHeight="1">
      <c r="A29" s="398"/>
      <c r="B29" s="474"/>
      <c r="C29" s="398"/>
      <c r="D29" s="398"/>
      <c r="E29" s="398"/>
      <c r="F29" s="319">
        <v>2027</v>
      </c>
      <c r="G29" s="120"/>
      <c r="H29" s="113"/>
      <c r="I29" s="122">
        <v>24427000</v>
      </c>
      <c r="J29" s="122">
        <v>24427000</v>
      </c>
      <c r="K29" s="124"/>
      <c r="L29" s="124"/>
      <c r="M29" s="125"/>
      <c r="N29" s="455"/>
      <c r="O29" s="398"/>
      <c r="P29" s="436"/>
      <c r="Q29" s="458"/>
      <c r="R29" s="398"/>
      <c r="S29" s="471"/>
      <c r="T29" s="48"/>
      <c r="U29" s="48"/>
      <c r="V29" s="48"/>
    </row>
    <row r="30" spans="1:22" s="85" customFormat="1" ht="27.95" customHeight="1">
      <c r="A30" s="396">
        <v>6</v>
      </c>
      <c r="B30" s="399" t="s">
        <v>806</v>
      </c>
      <c r="C30" s="294" t="s">
        <v>808</v>
      </c>
      <c r="D30" s="294" t="s">
        <v>98</v>
      </c>
      <c r="E30" s="294"/>
      <c r="F30" s="319" t="s">
        <v>963</v>
      </c>
      <c r="G30" s="120">
        <f>SUM(G31:G32)</f>
        <v>1893400</v>
      </c>
      <c r="H30" s="120">
        <v>0</v>
      </c>
      <c r="I30" s="120">
        <f>SUM(I31:I32)</f>
        <v>1893400</v>
      </c>
      <c r="J30" s="113">
        <v>0</v>
      </c>
      <c r="K30" s="113">
        <v>0</v>
      </c>
      <c r="L30" s="113">
        <v>0</v>
      </c>
      <c r="M30" s="120">
        <f>SUM(M31:M32)</f>
        <v>1893400</v>
      </c>
      <c r="N30" s="321"/>
      <c r="O30" s="294" t="s">
        <v>53</v>
      </c>
      <c r="P30" s="301"/>
      <c r="Q30" s="326"/>
      <c r="R30" s="396" t="s">
        <v>1036</v>
      </c>
      <c r="S30" s="294"/>
      <c r="V30" s="85" t="s">
        <v>572</v>
      </c>
    </row>
    <row r="31" spans="1:22" s="85" customFormat="1">
      <c r="A31" s="397"/>
      <c r="B31" s="400"/>
      <c r="C31" s="295"/>
      <c r="D31" s="295"/>
      <c r="E31" s="295"/>
      <c r="F31" s="319">
        <v>2023</v>
      </c>
      <c r="G31" s="120">
        <v>443200</v>
      </c>
      <c r="H31" s="132"/>
      <c r="I31" s="120">
        <v>443200</v>
      </c>
      <c r="J31" s="132"/>
      <c r="K31" s="132"/>
      <c r="L31" s="132"/>
      <c r="M31" s="120">
        <v>443200</v>
      </c>
      <c r="N31" s="320"/>
      <c r="O31" s="302"/>
      <c r="P31" s="302"/>
      <c r="Q31" s="327"/>
      <c r="R31" s="397"/>
      <c r="S31" s="295"/>
    </row>
    <row r="32" spans="1:22" s="85" customFormat="1" ht="56.1" customHeight="1">
      <c r="A32" s="398"/>
      <c r="B32" s="401"/>
      <c r="C32" s="296"/>
      <c r="D32" s="296"/>
      <c r="E32" s="296"/>
      <c r="F32" s="319">
        <v>2024</v>
      </c>
      <c r="G32" s="120">
        <v>1450200</v>
      </c>
      <c r="H32" s="132"/>
      <c r="I32" s="120">
        <v>1450200</v>
      </c>
      <c r="J32" s="132"/>
      <c r="K32" s="132"/>
      <c r="L32" s="132"/>
      <c r="M32" s="120">
        <v>1450200</v>
      </c>
      <c r="N32" s="325"/>
      <c r="O32" s="315"/>
      <c r="P32" s="315"/>
      <c r="Q32" s="328"/>
      <c r="R32" s="398"/>
      <c r="S32" s="296"/>
    </row>
    <row r="33" spans="1:22" s="45" customFormat="1" ht="30.6" customHeight="1">
      <c r="A33" s="426">
        <v>7</v>
      </c>
      <c r="B33" s="540" t="s">
        <v>178</v>
      </c>
      <c r="C33" s="426" t="s">
        <v>759</v>
      </c>
      <c r="D33" s="426" t="s">
        <v>98</v>
      </c>
      <c r="E33" s="312"/>
      <c r="F33" s="133" t="s">
        <v>886</v>
      </c>
      <c r="G33" s="134">
        <f>SUM(G34:G37)</f>
        <v>2547392</v>
      </c>
      <c r="H33" s="134"/>
      <c r="I33" s="134">
        <f>SUM(I34:I37)</f>
        <v>2547392</v>
      </c>
      <c r="J33" s="134">
        <f>SUM(J34:J37)</f>
        <v>0</v>
      </c>
      <c r="K33" s="134">
        <f>SUM(K34:K37)</f>
        <v>1753444.59</v>
      </c>
      <c r="L33" s="134">
        <f>SUM(L34:L37)</f>
        <v>0</v>
      </c>
      <c r="M33" s="134">
        <f>SUM(M34:M37)</f>
        <v>793947.41</v>
      </c>
      <c r="N33" s="339"/>
      <c r="O33" s="312" t="s">
        <v>53</v>
      </c>
      <c r="P33" s="336"/>
      <c r="Q33" s="135"/>
      <c r="R33" s="312" t="s">
        <v>44</v>
      </c>
      <c r="S33" s="312"/>
      <c r="V33" s="47" t="s">
        <v>574</v>
      </c>
    </row>
    <row r="34" spans="1:22" s="45" customFormat="1" ht="18" customHeight="1">
      <c r="A34" s="427"/>
      <c r="B34" s="541"/>
      <c r="C34" s="427"/>
      <c r="D34" s="427"/>
      <c r="E34" s="313"/>
      <c r="F34" s="133">
        <v>2021</v>
      </c>
      <c r="G34" s="134">
        <v>394280</v>
      </c>
      <c r="H34" s="134"/>
      <c r="I34" s="134">
        <v>394280</v>
      </c>
      <c r="J34" s="134"/>
      <c r="K34" s="134">
        <v>99500</v>
      </c>
      <c r="L34" s="134"/>
      <c r="M34" s="134">
        <f>I34-K34</f>
        <v>294780</v>
      </c>
      <c r="N34" s="340"/>
      <c r="O34" s="337"/>
      <c r="P34" s="337"/>
      <c r="Q34" s="349"/>
      <c r="R34" s="313"/>
      <c r="S34" s="313"/>
      <c r="V34" s="47"/>
    </row>
    <row r="35" spans="1:22" s="45" customFormat="1" ht="20.45" customHeight="1">
      <c r="A35" s="427"/>
      <c r="B35" s="541"/>
      <c r="C35" s="427"/>
      <c r="D35" s="427"/>
      <c r="E35" s="313"/>
      <c r="F35" s="133">
        <v>2022</v>
      </c>
      <c r="G35" s="134">
        <v>749874</v>
      </c>
      <c r="H35" s="134"/>
      <c r="I35" s="134">
        <v>749874</v>
      </c>
      <c r="J35" s="134"/>
      <c r="K35" s="134">
        <v>653712</v>
      </c>
      <c r="L35" s="134"/>
      <c r="M35" s="134">
        <f>I35-K35</f>
        <v>96162</v>
      </c>
      <c r="N35" s="340"/>
      <c r="O35" s="337"/>
      <c r="P35" s="337"/>
      <c r="Q35" s="349"/>
      <c r="R35" s="313"/>
      <c r="S35" s="313"/>
      <c r="V35" s="47"/>
    </row>
    <row r="36" spans="1:22" s="45" customFormat="1" ht="20.45" customHeight="1">
      <c r="A36" s="427"/>
      <c r="B36" s="541"/>
      <c r="C36" s="427"/>
      <c r="D36" s="427"/>
      <c r="E36" s="313"/>
      <c r="F36" s="133">
        <v>2023</v>
      </c>
      <c r="G36" s="134">
        <v>997293</v>
      </c>
      <c r="H36" s="134"/>
      <c r="I36" s="134">
        <v>997293</v>
      </c>
      <c r="J36" s="134"/>
      <c r="K36" s="134">
        <v>600000</v>
      </c>
      <c r="L36" s="134"/>
      <c r="M36" s="134">
        <f>I36-K36</f>
        <v>397293</v>
      </c>
      <c r="N36" s="340"/>
      <c r="O36" s="337"/>
      <c r="P36" s="337"/>
      <c r="Q36" s="349"/>
      <c r="R36" s="313"/>
      <c r="S36" s="313"/>
      <c r="V36" s="47"/>
    </row>
    <row r="37" spans="1:22" s="45" customFormat="1" ht="16.149999999999999" customHeight="1">
      <c r="A37" s="428"/>
      <c r="B37" s="542"/>
      <c r="C37" s="428"/>
      <c r="D37" s="428"/>
      <c r="E37" s="314"/>
      <c r="F37" s="133">
        <v>2024</v>
      </c>
      <c r="G37" s="134">
        <v>405945</v>
      </c>
      <c r="H37" s="134"/>
      <c r="I37" s="134">
        <v>405945</v>
      </c>
      <c r="J37" s="134"/>
      <c r="K37" s="134">
        <v>400232.59</v>
      </c>
      <c r="L37" s="134"/>
      <c r="M37" s="134">
        <v>5712.41</v>
      </c>
      <c r="N37" s="341"/>
      <c r="O37" s="338"/>
      <c r="P37" s="338"/>
      <c r="Q37" s="353"/>
      <c r="R37" s="314"/>
      <c r="S37" s="314"/>
      <c r="V37" s="47"/>
    </row>
    <row r="38" spans="1:22" s="45" customFormat="1" ht="85.5" customHeight="1">
      <c r="A38" s="133">
        <v>8</v>
      </c>
      <c r="B38" s="359" t="s">
        <v>1070</v>
      </c>
      <c r="C38" s="133" t="s">
        <v>1071</v>
      </c>
      <c r="D38" s="158" t="s">
        <v>98</v>
      </c>
      <c r="E38" s="133"/>
      <c r="F38" s="133" t="s">
        <v>1072</v>
      </c>
      <c r="G38" s="134">
        <v>30000000</v>
      </c>
      <c r="H38" s="134">
        <v>30000000</v>
      </c>
      <c r="I38" s="134">
        <v>30000000</v>
      </c>
      <c r="J38" s="134"/>
      <c r="K38" s="134"/>
      <c r="L38" s="134"/>
      <c r="M38" s="134"/>
      <c r="N38" s="360" t="s">
        <v>233</v>
      </c>
      <c r="O38" s="133" t="s">
        <v>1073</v>
      </c>
      <c r="P38" s="150"/>
      <c r="Q38" s="361"/>
      <c r="R38" s="133" t="s">
        <v>1074</v>
      </c>
      <c r="S38" s="133"/>
      <c r="V38" s="47"/>
    </row>
    <row r="39" spans="1:22" s="45" customFormat="1" ht="153.75" customHeight="1">
      <c r="A39" s="313">
        <v>9</v>
      </c>
      <c r="B39" s="355" t="s">
        <v>1075</v>
      </c>
      <c r="C39" s="313" t="s">
        <v>1071</v>
      </c>
      <c r="D39" s="158" t="s">
        <v>98</v>
      </c>
      <c r="E39" s="313"/>
      <c r="F39" s="314" t="s">
        <v>233</v>
      </c>
      <c r="G39" s="171">
        <v>10000000</v>
      </c>
      <c r="H39" s="171"/>
      <c r="I39" s="171">
        <v>10000000</v>
      </c>
      <c r="J39" s="171"/>
      <c r="K39" s="171"/>
      <c r="L39" s="171"/>
      <c r="M39" s="171"/>
      <c r="N39" s="314" t="s">
        <v>233</v>
      </c>
      <c r="O39" s="133" t="s">
        <v>1073</v>
      </c>
      <c r="P39" s="337"/>
      <c r="Q39" s="349"/>
      <c r="R39" s="313" t="s">
        <v>1076</v>
      </c>
      <c r="S39" s="313"/>
      <c r="V39" s="47"/>
    </row>
    <row r="40" spans="1:22" s="45" customFormat="1" ht="103.15" customHeight="1">
      <c r="A40" s="294">
        <v>10</v>
      </c>
      <c r="B40" s="297" t="s">
        <v>670</v>
      </c>
      <c r="C40" s="294" t="s">
        <v>575</v>
      </c>
      <c r="D40" s="301" t="s">
        <v>98</v>
      </c>
      <c r="E40" s="330"/>
      <c r="F40" s="319" t="s">
        <v>233</v>
      </c>
      <c r="G40" s="319" t="s">
        <v>233</v>
      </c>
      <c r="H40" s="113">
        <v>0</v>
      </c>
      <c r="I40" s="113"/>
      <c r="J40" s="113">
        <v>0</v>
      </c>
      <c r="K40" s="113">
        <v>0</v>
      </c>
      <c r="L40" s="113">
        <v>0</v>
      </c>
      <c r="M40" s="113"/>
      <c r="N40" s="294"/>
      <c r="O40" s="294" t="s">
        <v>220</v>
      </c>
      <c r="P40" s="330"/>
      <c r="Q40" s="294"/>
      <c r="R40" s="294" t="s">
        <v>929</v>
      </c>
      <c r="S40" s="294"/>
      <c r="T40" s="47" t="s">
        <v>576</v>
      </c>
      <c r="U40" s="47" t="s">
        <v>577</v>
      </c>
      <c r="V40" s="47" t="s">
        <v>578</v>
      </c>
    </row>
    <row r="41" spans="1:22" s="45" customFormat="1" ht="108" customHeight="1">
      <c r="A41" s="294">
        <v>11</v>
      </c>
      <c r="B41" s="297" t="s">
        <v>588</v>
      </c>
      <c r="C41" s="294" t="s">
        <v>589</v>
      </c>
      <c r="D41" s="294" t="s">
        <v>98</v>
      </c>
      <c r="E41" s="294" t="s">
        <v>784</v>
      </c>
      <c r="F41" s="319" t="s">
        <v>233</v>
      </c>
      <c r="G41" s="113" t="s">
        <v>233</v>
      </c>
      <c r="H41" s="113"/>
      <c r="I41" s="113"/>
      <c r="J41" s="113"/>
      <c r="K41" s="119"/>
      <c r="L41" s="113"/>
      <c r="M41" s="113"/>
      <c r="N41" s="294"/>
      <c r="O41" s="294" t="s">
        <v>640</v>
      </c>
      <c r="P41" s="330"/>
      <c r="Q41" s="326"/>
      <c r="R41" s="294" t="s">
        <v>942</v>
      </c>
      <c r="S41" s="294"/>
      <c r="U41" s="47"/>
      <c r="V41" s="47"/>
    </row>
    <row r="42" spans="1:22" s="85" customFormat="1" ht="24" customHeight="1">
      <c r="A42" s="396">
        <v>12</v>
      </c>
      <c r="B42" s="399" t="s">
        <v>667</v>
      </c>
      <c r="C42" s="396" t="s">
        <v>808</v>
      </c>
      <c r="D42" s="396" t="s">
        <v>1058</v>
      </c>
      <c r="E42" s="396"/>
      <c r="F42" s="319" t="s">
        <v>987</v>
      </c>
      <c r="G42" s="120">
        <f>SUM(G43:G50)</f>
        <v>4259500</v>
      </c>
      <c r="H42" s="120"/>
      <c r="I42" s="120">
        <f>SUM(I43:I50)</f>
        <v>4259500</v>
      </c>
      <c r="J42" s="120">
        <v>0</v>
      </c>
      <c r="K42" s="120">
        <v>0</v>
      </c>
      <c r="L42" s="120">
        <v>0</v>
      </c>
      <c r="M42" s="120">
        <f>SUM(M43:M50)</f>
        <v>4259500</v>
      </c>
      <c r="N42" s="321"/>
      <c r="O42" s="462" t="s">
        <v>771</v>
      </c>
      <c r="P42" s="462" t="s">
        <v>869</v>
      </c>
      <c r="Q42" s="326"/>
      <c r="R42" s="396" t="s">
        <v>988</v>
      </c>
      <c r="S42" s="294"/>
      <c r="T42" s="105" t="s">
        <v>566</v>
      </c>
      <c r="U42" s="105" t="s">
        <v>566</v>
      </c>
      <c r="V42" s="105" t="s">
        <v>567</v>
      </c>
    </row>
    <row r="43" spans="1:22" s="85" customFormat="1" ht="18.95" customHeight="1">
      <c r="A43" s="397"/>
      <c r="B43" s="400"/>
      <c r="C43" s="397"/>
      <c r="D43" s="397"/>
      <c r="E43" s="397"/>
      <c r="F43" s="319" t="s">
        <v>666</v>
      </c>
      <c r="G43" s="120">
        <v>191400</v>
      </c>
      <c r="H43" s="120"/>
      <c r="I43" s="120">
        <v>191400</v>
      </c>
      <c r="J43" s="120"/>
      <c r="K43" s="120"/>
      <c r="L43" s="120"/>
      <c r="M43" s="120">
        <v>191400</v>
      </c>
      <c r="N43" s="320"/>
      <c r="O43" s="479"/>
      <c r="P43" s="479"/>
      <c r="Q43" s="327"/>
      <c r="R43" s="397"/>
      <c r="S43" s="295"/>
      <c r="T43" s="105"/>
      <c r="U43" s="105"/>
      <c r="V43" s="105"/>
    </row>
    <row r="44" spans="1:22" s="85" customFormat="1" ht="18.95" customHeight="1">
      <c r="A44" s="397"/>
      <c r="B44" s="400"/>
      <c r="C44" s="397"/>
      <c r="D44" s="397"/>
      <c r="E44" s="397"/>
      <c r="F44" s="319">
        <v>2018</v>
      </c>
      <c r="G44" s="120">
        <v>8100</v>
      </c>
      <c r="H44" s="120"/>
      <c r="I44" s="120">
        <v>8100</v>
      </c>
      <c r="J44" s="120"/>
      <c r="K44" s="120"/>
      <c r="L44" s="120"/>
      <c r="M44" s="120">
        <v>8100</v>
      </c>
      <c r="N44" s="320"/>
      <c r="O44" s="479"/>
      <c r="P44" s="479"/>
      <c r="Q44" s="327"/>
      <c r="R44" s="397"/>
      <c r="S44" s="295"/>
      <c r="T44" s="105"/>
      <c r="U44" s="105"/>
      <c r="V44" s="105"/>
    </row>
    <row r="45" spans="1:22" s="85" customFormat="1" ht="18.95" customHeight="1">
      <c r="A45" s="397"/>
      <c r="B45" s="400"/>
      <c r="C45" s="397"/>
      <c r="D45" s="397"/>
      <c r="E45" s="397"/>
      <c r="F45" s="319">
        <v>2019</v>
      </c>
      <c r="G45" s="120">
        <v>19500</v>
      </c>
      <c r="H45" s="120"/>
      <c r="I45" s="120">
        <v>19500</v>
      </c>
      <c r="J45" s="120"/>
      <c r="K45" s="120"/>
      <c r="L45" s="120"/>
      <c r="M45" s="120">
        <v>19500</v>
      </c>
      <c r="N45" s="320"/>
      <c r="O45" s="479"/>
      <c r="P45" s="479"/>
      <c r="Q45" s="327"/>
      <c r="R45" s="397"/>
      <c r="S45" s="295"/>
      <c r="T45" s="105"/>
      <c r="U45" s="105"/>
      <c r="V45" s="105"/>
    </row>
    <row r="46" spans="1:22" s="85" customFormat="1" ht="18.95" customHeight="1">
      <c r="A46" s="397"/>
      <c r="B46" s="400"/>
      <c r="C46" s="397"/>
      <c r="D46" s="397"/>
      <c r="E46" s="397"/>
      <c r="F46" s="319">
        <v>2020</v>
      </c>
      <c r="G46" s="120">
        <v>166600</v>
      </c>
      <c r="H46" s="120"/>
      <c r="I46" s="120">
        <v>166600</v>
      </c>
      <c r="J46" s="120"/>
      <c r="K46" s="120"/>
      <c r="L46" s="120"/>
      <c r="M46" s="120">
        <v>166600</v>
      </c>
      <c r="N46" s="320"/>
      <c r="O46" s="479"/>
      <c r="P46" s="479"/>
      <c r="Q46" s="327"/>
      <c r="R46" s="397"/>
      <c r="S46" s="295"/>
      <c r="T46" s="105"/>
      <c r="U46" s="105"/>
      <c r="V46" s="105"/>
    </row>
    <row r="47" spans="1:22" s="85" customFormat="1" ht="18.95" customHeight="1">
      <c r="A47" s="397"/>
      <c r="B47" s="400"/>
      <c r="C47" s="397"/>
      <c r="D47" s="397"/>
      <c r="E47" s="397"/>
      <c r="F47" s="319">
        <v>2021</v>
      </c>
      <c r="G47" s="120">
        <v>489800</v>
      </c>
      <c r="H47" s="120"/>
      <c r="I47" s="120">
        <v>489800</v>
      </c>
      <c r="J47" s="120"/>
      <c r="K47" s="120"/>
      <c r="L47" s="120"/>
      <c r="M47" s="120">
        <v>489800</v>
      </c>
      <c r="N47" s="320"/>
      <c r="O47" s="479"/>
      <c r="P47" s="479"/>
      <c r="Q47" s="327"/>
      <c r="R47" s="397"/>
      <c r="S47" s="295"/>
      <c r="T47" s="105"/>
      <c r="U47" s="105"/>
      <c r="V47" s="105"/>
    </row>
    <row r="48" spans="1:22" s="85" customFormat="1" ht="18.95" customHeight="1">
      <c r="A48" s="397"/>
      <c r="B48" s="400"/>
      <c r="C48" s="397"/>
      <c r="D48" s="397"/>
      <c r="E48" s="397"/>
      <c r="F48" s="319">
        <v>2022</v>
      </c>
      <c r="G48" s="120">
        <v>1506900</v>
      </c>
      <c r="H48" s="120"/>
      <c r="I48" s="120">
        <v>1506900</v>
      </c>
      <c r="J48" s="120"/>
      <c r="K48" s="120"/>
      <c r="L48" s="120"/>
      <c r="M48" s="120">
        <v>1506900</v>
      </c>
      <c r="N48" s="320"/>
      <c r="O48" s="479"/>
      <c r="P48" s="479"/>
      <c r="Q48" s="327"/>
      <c r="R48" s="397"/>
      <c r="S48" s="295"/>
      <c r="T48" s="105"/>
      <c r="U48" s="105"/>
      <c r="V48" s="105"/>
    </row>
    <row r="49" spans="1:22" s="85" customFormat="1" ht="18.95" customHeight="1">
      <c r="A49" s="397"/>
      <c r="B49" s="400"/>
      <c r="C49" s="397"/>
      <c r="D49" s="397"/>
      <c r="E49" s="397"/>
      <c r="F49" s="319">
        <v>2023</v>
      </c>
      <c r="G49" s="120">
        <v>686100</v>
      </c>
      <c r="H49" s="120"/>
      <c r="I49" s="120">
        <v>686100</v>
      </c>
      <c r="J49" s="120"/>
      <c r="K49" s="120"/>
      <c r="L49" s="120"/>
      <c r="M49" s="120">
        <v>686100</v>
      </c>
      <c r="N49" s="320"/>
      <c r="O49" s="479"/>
      <c r="P49" s="479"/>
      <c r="Q49" s="327"/>
      <c r="R49" s="397"/>
      <c r="S49" s="295"/>
      <c r="T49" s="105"/>
      <c r="U49" s="105"/>
      <c r="V49" s="105"/>
    </row>
    <row r="50" spans="1:22" s="85" customFormat="1" ht="18.95" customHeight="1">
      <c r="A50" s="397"/>
      <c r="B50" s="400"/>
      <c r="C50" s="397"/>
      <c r="D50" s="397"/>
      <c r="E50" s="397"/>
      <c r="F50" s="319">
        <v>2024</v>
      </c>
      <c r="G50" s="120">
        <v>1191100</v>
      </c>
      <c r="H50" s="120"/>
      <c r="I50" s="120">
        <v>1191100</v>
      </c>
      <c r="J50" s="120"/>
      <c r="K50" s="120"/>
      <c r="L50" s="120"/>
      <c r="M50" s="120">
        <v>1191100</v>
      </c>
      <c r="N50" s="320"/>
      <c r="O50" s="479"/>
      <c r="P50" s="479"/>
      <c r="Q50" s="327"/>
      <c r="R50" s="397"/>
      <c r="S50" s="295"/>
      <c r="T50" s="105"/>
      <c r="U50" s="105"/>
      <c r="V50" s="105"/>
    </row>
    <row r="51" spans="1:22" s="45" customFormat="1" ht="30.75" customHeight="1">
      <c r="A51" s="396">
        <v>13</v>
      </c>
      <c r="B51" s="399" t="s">
        <v>1059</v>
      </c>
      <c r="C51" s="396" t="s">
        <v>808</v>
      </c>
      <c r="D51" s="396" t="s">
        <v>1058</v>
      </c>
      <c r="E51" s="396"/>
      <c r="F51" s="319" t="s">
        <v>1053</v>
      </c>
      <c r="G51" s="120">
        <f>SUM(G52:G57)</f>
        <v>3300400</v>
      </c>
      <c r="H51" s="136"/>
      <c r="I51" s="120">
        <f>SUM(I52:I57)</f>
        <v>3300400</v>
      </c>
      <c r="J51" s="120">
        <v>0</v>
      </c>
      <c r="K51" s="120">
        <v>0</v>
      </c>
      <c r="L51" s="120">
        <v>0</v>
      </c>
      <c r="M51" s="120">
        <f>SUM(M52:M57)</f>
        <v>3300400</v>
      </c>
      <c r="N51" s="321"/>
      <c r="O51" s="462" t="s">
        <v>772</v>
      </c>
      <c r="P51" s="462" t="s">
        <v>869</v>
      </c>
      <c r="Q51" s="326"/>
      <c r="R51" s="396" t="s">
        <v>989</v>
      </c>
      <c r="S51" s="294"/>
      <c r="V51" s="47" t="s">
        <v>573</v>
      </c>
    </row>
    <row r="52" spans="1:22" s="45" customFormat="1">
      <c r="A52" s="397"/>
      <c r="B52" s="400"/>
      <c r="C52" s="397"/>
      <c r="D52" s="397"/>
      <c r="E52" s="397"/>
      <c r="F52" s="319" t="s">
        <v>666</v>
      </c>
      <c r="G52" s="120">
        <v>63900</v>
      </c>
      <c r="H52" s="120"/>
      <c r="I52" s="120">
        <v>63900</v>
      </c>
      <c r="J52" s="120"/>
      <c r="K52" s="120"/>
      <c r="L52" s="120"/>
      <c r="M52" s="120">
        <v>63900</v>
      </c>
      <c r="N52" s="320"/>
      <c r="O52" s="479"/>
      <c r="P52" s="479"/>
      <c r="Q52" s="327"/>
      <c r="R52" s="397"/>
      <c r="S52" s="295"/>
      <c r="V52" s="47"/>
    </row>
    <row r="53" spans="1:22" s="45" customFormat="1">
      <c r="A53" s="397"/>
      <c r="B53" s="400"/>
      <c r="C53" s="397"/>
      <c r="D53" s="397"/>
      <c r="E53" s="397"/>
      <c r="F53" s="319">
        <v>2018</v>
      </c>
      <c r="G53" s="120">
        <v>138900</v>
      </c>
      <c r="H53" s="120"/>
      <c r="I53" s="120">
        <v>138900</v>
      </c>
      <c r="J53" s="120"/>
      <c r="K53" s="120"/>
      <c r="L53" s="120"/>
      <c r="M53" s="120">
        <v>138900</v>
      </c>
      <c r="N53" s="320"/>
      <c r="O53" s="479"/>
      <c r="P53" s="479"/>
      <c r="Q53" s="327"/>
      <c r="R53" s="397"/>
      <c r="S53" s="295"/>
      <c r="V53" s="47"/>
    </row>
    <row r="54" spans="1:22" s="45" customFormat="1">
      <c r="A54" s="397"/>
      <c r="B54" s="400"/>
      <c r="C54" s="397"/>
      <c r="D54" s="397"/>
      <c r="E54" s="397"/>
      <c r="F54" s="319">
        <v>2019</v>
      </c>
      <c r="G54" s="120">
        <v>22000</v>
      </c>
      <c r="H54" s="120"/>
      <c r="I54" s="120">
        <v>22000</v>
      </c>
      <c r="J54" s="120"/>
      <c r="K54" s="120"/>
      <c r="L54" s="120"/>
      <c r="M54" s="120">
        <v>22000</v>
      </c>
      <c r="N54" s="320"/>
      <c r="O54" s="479"/>
      <c r="P54" s="479"/>
      <c r="Q54" s="327"/>
      <c r="R54" s="397"/>
      <c r="S54" s="295"/>
      <c r="V54" s="47"/>
    </row>
    <row r="55" spans="1:22" s="45" customFormat="1">
      <c r="A55" s="397"/>
      <c r="B55" s="400"/>
      <c r="C55" s="397"/>
      <c r="D55" s="397"/>
      <c r="E55" s="397"/>
      <c r="F55" s="319">
        <v>2020</v>
      </c>
      <c r="G55" s="120">
        <v>22100</v>
      </c>
      <c r="H55" s="120"/>
      <c r="I55" s="120">
        <v>22100</v>
      </c>
      <c r="J55" s="120"/>
      <c r="K55" s="120"/>
      <c r="L55" s="120"/>
      <c r="M55" s="120">
        <v>22100</v>
      </c>
      <c r="N55" s="320"/>
      <c r="O55" s="479"/>
      <c r="P55" s="479"/>
      <c r="Q55" s="327"/>
      <c r="R55" s="397"/>
      <c r="S55" s="295"/>
      <c r="V55" s="47"/>
    </row>
    <row r="56" spans="1:22" s="45" customFormat="1">
      <c r="A56" s="397"/>
      <c r="B56" s="400"/>
      <c r="C56" s="397"/>
      <c r="D56" s="397"/>
      <c r="E56" s="397"/>
      <c r="F56" s="319">
        <v>2021</v>
      </c>
      <c r="G56" s="120">
        <v>27900</v>
      </c>
      <c r="H56" s="120"/>
      <c r="I56" s="120">
        <v>27900</v>
      </c>
      <c r="J56" s="120"/>
      <c r="K56" s="120"/>
      <c r="L56" s="120"/>
      <c r="M56" s="120">
        <v>27900</v>
      </c>
      <c r="N56" s="320"/>
      <c r="O56" s="479"/>
      <c r="P56" s="479"/>
      <c r="Q56" s="327"/>
      <c r="R56" s="397"/>
      <c r="S56" s="295"/>
      <c r="V56" s="47"/>
    </row>
    <row r="57" spans="1:22" s="45" customFormat="1">
      <c r="A57" s="398"/>
      <c r="B57" s="401"/>
      <c r="C57" s="398"/>
      <c r="D57" s="398"/>
      <c r="E57" s="398"/>
      <c r="F57" s="319" t="s">
        <v>1037</v>
      </c>
      <c r="G57" s="120">
        <v>3025600</v>
      </c>
      <c r="H57" s="120"/>
      <c r="I57" s="120">
        <v>3025600</v>
      </c>
      <c r="J57" s="120"/>
      <c r="K57" s="120"/>
      <c r="L57" s="120"/>
      <c r="M57" s="120">
        <v>3025600</v>
      </c>
      <c r="N57" s="325"/>
      <c r="O57" s="463"/>
      <c r="P57" s="463"/>
      <c r="Q57" s="328"/>
      <c r="R57" s="398"/>
      <c r="S57" s="296"/>
      <c r="V57" s="47"/>
    </row>
    <row r="58" spans="1:22" s="45" customFormat="1" ht="29.25" customHeight="1">
      <c r="A58" s="396">
        <v>14</v>
      </c>
      <c r="B58" s="399" t="s">
        <v>919</v>
      </c>
      <c r="C58" s="396" t="s">
        <v>808</v>
      </c>
      <c r="D58" s="396" t="s">
        <v>1058</v>
      </c>
      <c r="E58" s="396"/>
      <c r="F58" s="319" t="s">
        <v>1053</v>
      </c>
      <c r="G58" s="120">
        <f>SUM(G59:G61)</f>
        <v>13370000</v>
      </c>
      <c r="H58" s="120"/>
      <c r="I58" s="120">
        <f>SUM(I59:I61)</f>
        <v>13370000</v>
      </c>
      <c r="J58" s="120"/>
      <c r="K58" s="120">
        <v>0</v>
      </c>
      <c r="L58" s="120">
        <v>0</v>
      </c>
      <c r="M58" s="120">
        <f>SUM(M59:M61)</f>
        <v>13370000</v>
      </c>
      <c r="N58" s="321"/>
      <c r="O58" s="462" t="s">
        <v>773</v>
      </c>
      <c r="P58" s="462" t="s">
        <v>869</v>
      </c>
      <c r="Q58" s="326"/>
      <c r="R58" s="396" t="s">
        <v>1038</v>
      </c>
      <c r="S58" s="294"/>
      <c r="T58" s="47"/>
      <c r="U58" s="47"/>
      <c r="V58" s="47" t="s">
        <v>567</v>
      </c>
    </row>
    <row r="59" spans="1:22" s="45" customFormat="1" ht="18.600000000000001" customHeight="1">
      <c r="A59" s="397"/>
      <c r="B59" s="400"/>
      <c r="C59" s="397"/>
      <c r="D59" s="397"/>
      <c r="E59" s="397"/>
      <c r="F59" s="319" t="s">
        <v>666</v>
      </c>
      <c r="G59" s="120">
        <v>8300</v>
      </c>
      <c r="H59" s="120"/>
      <c r="I59" s="120">
        <v>8300</v>
      </c>
      <c r="J59" s="120"/>
      <c r="K59" s="120"/>
      <c r="L59" s="120"/>
      <c r="M59" s="120">
        <v>8300</v>
      </c>
      <c r="N59" s="320"/>
      <c r="O59" s="479"/>
      <c r="P59" s="479"/>
      <c r="Q59" s="327"/>
      <c r="R59" s="397"/>
      <c r="S59" s="295"/>
      <c r="T59" s="47"/>
      <c r="U59" s="47"/>
      <c r="V59" s="47"/>
    </row>
    <row r="60" spans="1:22" s="45" customFormat="1" ht="18.600000000000001" customHeight="1">
      <c r="A60" s="397"/>
      <c r="B60" s="400"/>
      <c r="C60" s="397"/>
      <c r="D60" s="397"/>
      <c r="E60" s="397"/>
      <c r="F60" s="319">
        <v>2018</v>
      </c>
      <c r="G60" s="120">
        <v>17900</v>
      </c>
      <c r="H60" s="120"/>
      <c r="I60" s="120">
        <v>17900</v>
      </c>
      <c r="J60" s="120"/>
      <c r="K60" s="120"/>
      <c r="L60" s="120"/>
      <c r="M60" s="120">
        <v>17900</v>
      </c>
      <c r="N60" s="320"/>
      <c r="O60" s="479"/>
      <c r="P60" s="479"/>
      <c r="Q60" s="327"/>
      <c r="R60" s="397"/>
      <c r="S60" s="295"/>
      <c r="T60" s="47"/>
      <c r="U60" s="47"/>
      <c r="V60" s="47"/>
    </row>
    <row r="61" spans="1:22" s="45" customFormat="1" ht="14.25" customHeight="1">
      <c r="A61" s="398"/>
      <c r="B61" s="401"/>
      <c r="C61" s="398"/>
      <c r="D61" s="398"/>
      <c r="E61" s="398"/>
      <c r="F61" s="319" t="s">
        <v>1037</v>
      </c>
      <c r="G61" s="120">
        <v>13343800</v>
      </c>
      <c r="H61" s="120"/>
      <c r="I61" s="120">
        <v>13343800</v>
      </c>
      <c r="J61" s="120"/>
      <c r="K61" s="120"/>
      <c r="L61" s="120"/>
      <c r="M61" s="120">
        <v>13343800</v>
      </c>
      <c r="N61" s="325"/>
      <c r="O61" s="463"/>
      <c r="P61" s="463"/>
      <c r="Q61" s="328"/>
      <c r="R61" s="398"/>
      <c r="S61" s="296"/>
      <c r="T61" s="47"/>
      <c r="U61" s="47"/>
      <c r="V61" s="47"/>
    </row>
    <row r="62" spans="1:22" s="45" customFormat="1" ht="102" customHeight="1">
      <c r="A62" s="319">
        <v>15</v>
      </c>
      <c r="B62" s="298" t="s">
        <v>163</v>
      </c>
      <c r="C62" s="295" t="s">
        <v>1077</v>
      </c>
      <c r="D62" s="295" t="s">
        <v>754</v>
      </c>
      <c r="E62" s="295" t="s">
        <v>1083</v>
      </c>
      <c r="F62" s="294" t="s">
        <v>1078</v>
      </c>
      <c r="G62" s="126">
        <v>67390000</v>
      </c>
      <c r="H62" s="362"/>
      <c r="I62" s="126">
        <v>67390000</v>
      </c>
      <c r="J62" s="362"/>
      <c r="K62" s="362"/>
      <c r="L62" s="362"/>
      <c r="M62" s="362"/>
      <c r="N62" s="320">
        <v>2025</v>
      </c>
      <c r="O62" s="312" t="s">
        <v>1073</v>
      </c>
      <c r="P62" s="335"/>
      <c r="Q62" s="327"/>
      <c r="R62" s="295" t="s">
        <v>1079</v>
      </c>
      <c r="S62" s="295"/>
      <c r="T62" s="47"/>
      <c r="U62" s="47"/>
      <c r="V62" s="47"/>
    </row>
    <row r="63" spans="1:22" s="45" customFormat="1" ht="277.5" customHeight="1">
      <c r="A63" s="295">
        <v>16</v>
      </c>
      <c r="B63" s="137" t="s">
        <v>1080</v>
      </c>
      <c r="C63" s="319" t="s">
        <v>1081</v>
      </c>
      <c r="D63" s="319" t="s">
        <v>98</v>
      </c>
      <c r="E63" s="319"/>
      <c r="F63" s="319" t="s">
        <v>1002</v>
      </c>
      <c r="G63" s="120">
        <v>20000000</v>
      </c>
      <c r="H63" s="120"/>
      <c r="I63" s="120">
        <v>20000000</v>
      </c>
      <c r="J63" s="120"/>
      <c r="K63" s="120"/>
      <c r="L63" s="120"/>
      <c r="M63" s="120"/>
      <c r="N63" s="189">
        <v>2026</v>
      </c>
      <c r="O63" s="312" t="s">
        <v>1073</v>
      </c>
      <c r="P63" s="115"/>
      <c r="Q63" s="139"/>
      <c r="R63" s="319" t="s">
        <v>1082</v>
      </c>
      <c r="S63" s="319"/>
      <c r="T63" s="47"/>
      <c r="U63" s="47"/>
      <c r="V63" s="47"/>
    </row>
    <row r="64" spans="1:22" s="45" customFormat="1" ht="88.15" customHeight="1">
      <c r="A64" s="319">
        <v>17</v>
      </c>
      <c r="B64" s="137" t="s">
        <v>936</v>
      </c>
      <c r="C64" s="319" t="s">
        <v>935</v>
      </c>
      <c r="D64" s="319" t="s">
        <v>98</v>
      </c>
      <c r="E64" s="319"/>
      <c r="F64" s="319">
        <v>2025</v>
      </c>
      <c r="G64" s="120">
        <v>129000</v>
      </c>
      <c r="H64" s="120"/>
      <c r="I64" s="120">
        <v>129000</v>
      </c>
      <c r="J64" s="120"/>
      <c r="K64" s="120"/>
      <c r="L64" s="120"/>
      <c r="M64" s="120">
        <v>129000</v>
      </c>
      <c r="N64" s="138" t="s">
        <v>934</v>
      </c>
      <c r="O64" s="115" t="s">
        <v>932</v>
      </c>
      <c r="P64" s="115"/>
      <c r="Q64" s="139"/>
      <c r="R64" s="319"/>
      <c r="S64" s="319"/>
      <c r="T64" s="47"/>
      <c r="U64" s="47"/>
      <c r="V64" s="47"/>
    </row>
    <row r="65" spans="1:22" s="45" customFormat="1" ht="72.599999999999994" customHeight="1">
      <c r="A65" s="294">
        <v>18</v>
      </c>
      <c r="B65" s="297" t="s">
        <v>933</v>
      </c>
      <c r="C65" s="319" t="s">
        <v>935</v>
      </c>
      <c r="D65" s="319" t="s">
        <v>98</v>
      </c>
      <c r="E65" s="294"/>
      <c r="F65" s="319" t="s">
        <v>1055</v>
      </c>
      <c r="G65" s="120">
        <v>123300</v>
      </c>
      <c r="H65" s="120"/>
      <c r="I65" s="120">
        <v>123300</v>
      </c>
      <c r="J65" s="120"/>
      <c r="K65" s="120"/>
      <c r="L65" s="120"/>
      <c r="M65" s="120">
        <v>123300</v>
      </c>
      <c r="N65" s="319" t="s">
        <v>1055</v>
      </c>
      <c r="O65" s="115" t="s">
        <v>932</v>
      </c>
      <c r="P65" s="329"/>
      <c r="Q65" s="326"/>
      <c r="R65" s="294"/>
      <c r="S65" s="294"/>
      <c r="T65" s="47"/>
      <c r="U65" s="47"/>
      <c r="V65" s="47"/>
    </row>
    <row r="66" spans="1:22" s="45" customFormat="1" ht="122.45" customHeight="1">
      <c r="A66" s="294">
        <v>19</v>
      </c>
      <c r="B66" s="297" t="s">
        <v>937</v>
      </c>
      <c r="C66" s="319" t="s">
        <v>935</v>
      </c>
      <c r="D66" s="319" t="s">
        <v>98</v>
      </c>
      <c r="E66" s="294"/>
      <c r="F66" s="319" t="s">
        <v>1055</v>
      </c>
      <c r="G66" s="120">
        <v>105100</v>
      </c>
      <c r="H66" s="120"/>
      <c r="I66" s="120">
        <v>105100</v>
      </c>
      <c r="J66" s="120"/>
      <c r="K66" s="120"/>
      <c r="L66" s="120"/>
      <c r="M66" s="120">
        <v>105100</v>
      </c>
      <c r="N66" s="319" t="s">
        <v>1055</v>
      </c>
      <c r="O66" s="115" t="s">
        <v>932</v>
      </c>
      <c r="P66" s="329"/>
      <c r="Q66" s="326"/>
      <c r="R66" s="294"/>
      <c r="S66" s="294"/>
      <c r="T66" s="47"/>
      <c r="U66" s="47"/>
      <c r="V66" s="47"/>
    </row>
    <row r="67" spans="1:22" s="43" customFormat="1" ht="23.25" customHeight="1">
      <c r="A67" s="466" t="s">
        <v>737</v>
      </c>
      <c r="B67" s="467"/>
      <c r="C67" s="467"/>
      <c r="D67" s="467"/>
      <c r="E67" s="467"/>
      <c r="F67" s="467"/>
      <c r="G67" s="467"/>
      <c r="H67" s="467"/>
      <c r="I67" s="467"/>
      <c r="J67" s="467"/>
      <c r="K67" s="467"/>
      <c r="L67" s="467"/>
      <c r="M67" s="467"/>
      <c r="N67" s="467"/>
      <c r="O67" s="467"/>
      <c r="P67" s="467"/>
      <c r="Q67" s="467"/>
      <c r="R67" s="467"/>
      <c r="S67" s="467"/>
      <c r="T67" s="50"/>
      <c r="U67" s="50"/>
      <c r="V67" s="47"/>
    </row>
    <row r="68" spans="1:22" s="102" customFormat="1" ht="31.5" customHeight="1">
      <c r="A68" s="426">
        <v>20</v>
      </c>
      <c r="B68" s="416" t="s">
        <v>596</v>
      </c>
      <c r="C68" s="426" t="s">
        <v>597</v>
      </c>
      <c r="D68" s="426" t="s">
        <v>98</v>
      </c>
      <c r="E68" s="426"/>
      <c r="F68" s="312" t="s">
        <v>867</v>
      </c>
      <c r="G68" s="140">
        <f>SUM(G69:G74)</f>
        <v>214986.88</v>
      </c>
      <c r="H68" s="141">
        <f>SUM(H69:H74)</f>
        <v>116191.11</v>
      </c>
      <c r="I68" s="140">
        <f>SUM(I69:I74)</f>
        <v>214986.88</v>
      </c>
      <c r="J68" s="140">
        <f t="shared" ref="J68:M68" si="1">SUM(J69:J74)</f>
        <v>125046.09</v>
      </c>
      <c r="K68" s="140">
        <f t="shared" si="1"/>
        <v>0</v>
      </c>
      <c r="L68" s="140">
        <f t="shared" si="1"/>
        <v>0</v>
      </c>
      <c r="M68" s="140">
        <f t="shared" si="1"/>
        <v>89940.790000000008</v>
      </c>
      <c r="N68" s="483">
        <v>2024</v>
      </c>
      <c r="O68" s="546" t="s">
        <v>42</v>
      </c>
      <c r="P68" s="549"/>
      <c r="Q68" s="565"/>
      <c r="R68" s="498" t="s">
        <v>982</v>
      </c>
      <c r="S68" s="562" t="s">
        <v>983</v>
      </c>
      <c r="T68" s="100"/>
      <c r="U68" s="100"/>
      <c r="V68" s="101" t="s">
        <v>598</v>
      </c>
    </row>
    <row r="69" spans="1:22" s="102" customFormat="1" ht="17.649999999999999" customHeight="1">
      <c r="A69" s="427"/>
      <c r="B69" s="417"/>
      <c r="C69" s="427"/>
      <c r="D69" s="427"/>
      <c r="E69" s="427"/>
      <c r="F69" s="312" t="s">
        <v>666</v>
      </c>
      <c r="G69" s="140">
        <v>61459.37</v>
      </c>
      <c r="H69" s="141"/>
      <c r="I69" s="140">
        <v>61459.37</v>
      </c>
      <c r="J69" s="140">
        <v>61459.37</v>
      </c>
      <c r="K69" s="141"/>
      <c r="L69" s="141"/>
      <c r="M69" s="141"/>
      <c r="N69" s="484"/>
      <c r="O69" s="547"/>
      <c r="P69" s="550"/>
      <c r="Q69" s="566"/>
      <c r="R69" s="499"/>
      <c r="S69" s="563"/>
      <c r="T69" s="100"/>
      <c r="U69" s="100"/>
      <c r="V69" s="101"/>
    </row>
    <row r="70" spans="1:22" s="102" customFormat="1" ht="18.600000000000001" customHeight="1">
      <c r="A70" s="427"/>
      <c r="B70" s="417"/>
      <c r="C70" s="427"/>
      <c r="D70" s="427"/>
      <c r="E70" s="427"/>
      <c r="F70" s="312">
        <v>2019</v>
      </c>
      <c r="G70" s="140">
        <v>2289.13</v>
      </c>
      <c r="H70" s="141"/>
      <c r="I70" s="140">
        <v>2289.13</v>
      </c>
      <c r="J70" s="140"/>
      <c r="K70" s="141"/>
      <c r="L70" s="141"/>
      <c r="M70" s="140">
        <v>2289.13</v>
      </c>
      <c r="N70" s="484"/>
      <c r="O70" s="547"/>
      <c r="P70" s="550"/>
      <c r="Q70" s="566"/>
      <c r="R70" s="499"/>
      <c r="S70" s="563"/>
      <c r="T70" s="100"/>
      <c r="U70" s="100"/>
      <c r="V70" s="101"/>
    </row>
    <row r="71" spans="1:22" s="102" customFormat="1" ht="18.600000000000001" customHeight="1">
      <c r="A71" s="427"/>
      <c r="B71" s="417"/>
      <c r="C71" s="427"/>
      <c r="D71" s="427"/>
      <c r="E71" s="427"/>
      <c r="F71" s="312">
        <v>2020</v>
      </c>
      <c r="G71" s="140">
        <v>5212.96</v>
      </c>
      <c r="H71" s="141"/>
      <c r="I71" s="140">
        <v>5212.96</v>
      </c>
      <c r="J71" s="140"/>
      <c r="K71" s="141"/>
      <c r="L71" s="141"/>
      <c r="M71" s="140">
        <v>5212.96</v>
      </c>
      <c r="N71" s="484"/>
      <c r="O71" s="547"/>
      <c r="P71" s="550"/>
      <c r="Q71" s="566"/>
      <c r="R71" s="499"/>
      <c r="S71" s="563"/>
      <c r="T71" s="100"/>
      <c r="U71" s="100"/>
      <c r="V71" s="101"/>
    </row>
    <row r="72" spans="1:22" s="102" customFormat="1" ht="18.600000000000001" customHeight="1">
      <c r="A72" s="427"/>
      <c r="B72" s="417"/>
      <c r="C72" s="427"/>
      <c r="D72" s="427"/>
      <c r="E72" s="427"/>
      <c r="F72" s="312">
        <v>2021</v>
      </c>
      <c r="G72" s="140">
        <v>31000.43</v>
      </c>
      <c r="H72" s="141"/>
      <c r="I72" s="140">
        <v>31000.43</v>
      </c>
      <c r="J72" s="140"/>
      <c r="K72" s="141"/>
      <c r="L72" s="141"/>
      <c r="M72" s="140">
        <v>31000.43</v>
      </c>
      <c r="N72" s="484"/>
      <c r="O72" s="547"/>
      <c r="P72" s="550"/>
      <c r="Q72" s="566"/>
      <c r="R72" s="499"/>
      <c r="S72" s="563"/>
      <c r="T72" s="100"/>
      <c r="U72" s="100"/>
      <c r="V72" s="101"/>
    </row>
    <row r="73" spans="1:22" s="102" customFormat="1" ht="21.6" customHeight="1">
      <c r="A73" s="427"/>
      <c r="B73" s="417"/>
      <c r="C73" s="427"/>
      <c r="D73" s="427"/>
      <c r="E73" s="427"/>
      <c r="F73" s="312">
        <v>2022</v>
      </c>
      <c r="G73" s="140">
        <f>I73</f>
        <v>40049.339999999997</v>
      </c>
      <c r="H73" s="141">
        <v>59564.49</v>
      </c>
      <c r="I73" s="140">
        <f>J73+M73</f>
        <v>40049.339999999997</v>
      </c>
      <c r="J73" s="140">
        <v>21504.05</v>
      </c>
      <c r="K73" s="141"/>
      <c r="L73" s="141"/>
      <c r="M73" s="141">
        <v>18545.29</v>
      </c>
      <c r="N73" s="484"/>
      <c r="O73" s="547"/>
      <c r="P73" s="550"/>
      <c r="Q73" s="566"/>
      <c r="R73" s="499"/>
      <c r="S73" s="563"/>
      <c r="T73" s="100"/>
      <c r="U73" s="100"/>
      <c r="V73" s="101"/>
    </row>
    <row r="74" spans="1:22" s="102" customFormat="1" ht="21.6" customHeight="1">
      <c r="A74" s="428"/>
      <c r="B74" s="446"/>
      <c r="C74" s="428"/>
      <c r="D74" s="428"/>
      <c r="E74" s="428"/>
      <c r="F74" s="312">
        <v>2023</v>
      </c>
      <c r="G74" s="140">
        <f>I74</f>
        <v>74975.649999999994</v>
      </c>
      <c r="H74" s="141">
        <v>56626.62</v>
      </c>
      <c r="I74" s="140">
        <f>J74+M74</f>
        <v>74975.649999999994</v>
      </c>
      <c r="J74" s="140">
        <v>42082.67</v>
      </c>
      <c r="K74" s="141"/>
      <c r="L74" s="141"/>
      <c r="M74" s="141">
        <v>32892.980000000003</v>
      </c>
      <c r="N74" s="485"/>
      <c r="O74" s="548"/>
      <c r="P74" s="551"/>
      <c r="Q74" s="567"/>
      <c r="R74" s="500"/>
      <c r="S74" s="564"/>
      <c r="T74" s="100"/>
      <c r="U74" s="100"/>
      <c r="V74" s="101"/>
    </row>
    <row r="75" spans="1:22" s="53" customFormat="1" ht="218.45" customHeight="1">
      <c r="A75" s="296">
        <v>21</v>
      </c>
      <c r="B75" s="299" t="s">
        <v>964</v>
      </c>
      <c r="C75" s="296" t="s">
        <v>920</v>
      </c>
      <c r="D75" s="319" t="s">
        <v>98</v>
      </c>
      <c r="E75" s="296"/>
      <c r="F75" s="294" t="s">
        <v>921</v>
      </c>
      <c r="G75" s="142">
        <v>13829058</v>
      </c>
      <c r="H75" s="143"/>
      <c r="I75" s="142">
        <v>13829058</v>
      </c>
      <c r="J75" s="142"/>
      <c r="K75" s="143"/>
      <c r="L75" s="143"/>
      <c r="M75" s="142">
        <v>13829058</v>
      </c>
      <c r="N75" s="352">
        <v>2024</v>
      </c>
      <c r="O75" s="144" t="s">
        <v>922</v>
      </c>
      <c r="P75" s="145"/>
      <c r="Q75" s="146"/>
      <c r="R75" s="318" t="s">
        <v>44</v>
      </c>
      <c r="S75" s="147"/>
      <c r="T75" s="51"/>
      <c r="U75" s="51"/>
      <c r="V75" s="52"/>
    </row>
    <row r="76" spans="1:22" s="43" customFormat="1" ht="25.35" customHeight="1">
      <c r="A76" s="466" t="s">
        <v>738</v>
      </c>
      <c r="B76" s="467"/>
      <c r="C76" s="467"/>
      <c r="D76" s="467"/>
      <c r="E76" s="467"/>
      <c r="F76" s="467"/>
      <c r="G76" s="467"/>
      <c r="H76" s="467"/>
      <c r="I76" s="467"/>
      <c r="J76" s="467"/>
      <c r="K76" s="467"/>
      <c r="L76" s="467"/>
      <c r="M76" s="467"/>
      <c r="N76" s="467"/>
      <c r="O76" s="467"/>
      <c r="P76" s="467"/>
      <c r="Q76" s="467"/>
      <c r="R76" s="467"/>
      <c r="S76" s="467"/>
      <c r="T76" s="55"/>
      <c r="U76" s="55"/>
    </row>
    <row r="77" spans="1:22" ht="15" customHeight="1">
      <c r="A77" s="449" t="s">
        <v>73</v>
      </c>
      <c r="B77" s="450"/>
      <c r="C77" s="450"/>
      <c r="D77" s="450"/>
      <c r="E77" s="450"/>
      <c r="F77" s="450"/>
      <c r="G77" s="450"/>
      <c r="H77" s="450"/>
      <c r="I77" s="450"/>
      <c r="J77" s="450"/>
      <c r="K77" s="450"/>
      <c r="L77" s="450"/>
      <c r="M77" s="450"/>
      <c r="N77" s="450"/>
      <c r="O77" s="450"/>
      <c r="P77" s="450"/>
      <c r="Q77" s="450"/>
      <c r="R77" s="450"/>
      <c r="S77" s="450"/>
    </row>
    <row r="78" spans="1:22" ht="105.75" customHeight="1">
      <c r="A78" s="319">
        <v>22</v>
      </c>
      <c r="B78" s="137" t="s">
        <v>1001</v>
      </c>
      <c r="C78" s="343" t="s">
        <v>999</v>
      </c>
      <c r="D78" s="343" t="s">
        <v>755</v>
      </c>
      <c r="E78" s="343" t="s">
        <v>1000</v>
      </c>
      <c r="F78" s="319">
        <v>2024</v>
      </c>
      <c r="G78" s="319">
        <v>47800.78</v>
      </c>
      <c r="H78" s="319"/>
      <c r="I78" s="319">
        <v>47800.78</v>
      </c>
      <c r="J78" s="319"/>
      <c r="K78" s="319">
        <v>37858.22</v>
      </c>
      <c r="L78" s="319">
        <v>382.4</v>
      </c>
      <c r="M78" s="319">
        <v>9560.16</v>
      </c>
      <c r="N78" s="319">
        <v>2024</v>
      </c>
      <c r="O78" s="319" t="s">
        <v>969</v>
      </c>
      <c r="P78" s="115"/>
      <c r="Q78" s="115"/>
      <c r="R78" s="358" t="s">
        <v>44</v>
      </c>
      <c r="S78" s="115"/>
    </row>
    <row r="79" spans="1:22" ht="121.9" customHeight="1">
      <c r="A79" s="319">
        <v>23</v>
      </c>
      <c r="B79" s="342" t="s">
        <v>998</v>
      </c>
      <c r="C79" s="343" t="s">
        <v>999</v>
      </c>
      <c r="D79" s="343" t="s">
        <v>755</v>
      </c>
      <c r="E79" s="343" t="s">
        <v>1000</v>
      </c>
      <c r="F79" s="319">
        <v>2024</v>
      </c>
      <c r="G79" s="319">
        <v>28311.3</v>
      </c>
      <c r="H79" s="319"/>
      <c r="I79" s="319">
        <v>28311.3</v>
      </c>
      <c r="J79" s="319"/>
      <c r="K79" s="319">
        <v>22422.54</v>
      </c>
      <c r="L79" s="319">
        <v>226.5</v>
      </c>
      <c r="M79" s="319">
        <v>5662.26</v>
      </c>
      <c r="N79" s="319">
        <v>2024</v>
      </c>
      <c r="O79" s="319" t="s">
        <v>969</v>
      </c>
      <c r="P79" s="319"/>
      <c r="Q79" s="319"/>
      <c r="R79" s="358" t="s">
        <v>44</v>
      </c>
      <c r="S79" s="115"/>
    </row>
    <row r="80" spans="1:22" ht="15" customHeight="1">
      <c r="A80" s="552">
        <v>24</v>
      </c>
      <c r="B80" s="486" t="s">
        <v>854</v>
      </c>
      <c r="C80" s="490" t="s">
        <v>855</v>
      </c>
      <c r="D80" s="490" t="s">
        <v>755</v>
      </c>
      <c r="E80" s="490" t="s">
        <v>857</v>
      </c>
      <c r="F80" s="338" t="s">
        <v>856</v>
      </c>
      <c r="G80" s="149">
        <f>I80</f>
        <v>2778235.83</v>
      </c>
      <c r="H80" s="149"/>
      <c r="I80" s="149">
        <f>SUM(J80:L80)</f>
        <v>2778235.83</v>
      </c>
      <c r="J80" s="149">
        <f>SUM(J81:J84)</f>
        <v>1944294.48</v>
      </c>
      <c r="K80" s="149">
        <f t="shared" ref="K80:L80" si="2">SUM(K81:K84)</f>
        <v>585728.8899999999</v>
      </c>
      <c r="L80" s="149">
        <f t="shared" si="2"/>
        <v>248212.46</v>
      </c>
      <c r="M80" s="343"/>
      <c r="N80" s="487">
        <v>2024</v>
      </c>
      <c r="O80" s="498" t="s">
        <v>774</v>
      </c>
      <c r="P80" s="555"/>
      <c r="Q80" s="555"/>
      <c r="R80" s="498" t="s">
        <v>1043</v>
      </c>
      <c r="S80" s="549" t="s">
        <v>207</v>
      </c>
    </row>
    <row r="81" spans="1:22" ht="15" customHeight="1">
      <c r="A81" s="552"/>
      <c r="B81" s="486"/>
      <c r="C81" s="490"/>
      <c r="D81" s="490"/>
      <c r="E81" s="490"/>
      <c r="F81" s="150" t="s">
        <v>893</v>
      </c>
      <c r="G81" s="151">
        <v>15900</v>
      </c>
      <c r="H81" s="151"/>
      <c r="I81" s="151">
        <f>SUM(J81:L81)</f>
        <v>15900</v>
      </c>
      <c r="J81" s="151">
        <v>0</v>
      </c>
      <c r="K81" s="151"/>
      <c r="L81" s="151">
        <v>15900</v>
      </c>
      <c r="M81" s="152"/>
      <c r="N81" s="488"/>
      <c r="O81" s="499"/>
      <c r="P81" s="556"/>
      <c r="Q81" s="556"/>
      <c r="R81" s="499"/>
      <c r="S81" s="550"/>
    </row>
    <row r="82" spans="1:22" ht="15" customHeight="1">
      <c r="A82" s="552"/>
      <c r="B82" s="486"/>
      <c r="C82" s="490"/>
      <c r="D82" s="490"/>
      <c r="E82" s="490"/>
      <c r="F82" s="150">
        <v>2021</v>
      </c>
      <c r="G82" s="151">
        <f>I82</f>
        <v>1156189.5900000001</v>
      </c>
      <c r="H82" s="151"/>
      <c r="I82" s="151">
        <f>SUM(J82:L82)</f>
        <v>1156189.5900000001</v>
      </c>
      <c r="J82" s="154">
        <v>820894.6</v>
      </c>
      <c r="K82" s="154">
        <v>238059.44</v>
      </c>
      <c r="L82" s="154">
        <v>97235.55</v>
      </c>
      <c r="M82" s="152"/>
      <c r="N82" s="488"/>
      <c r="O82" s="499"/>
      <c r="P82" s="556"/>
      <c r="Q82" s="556"/>
      <c r="R82" s="499"/>
      <c r="S82" s="550"/>
    </row>
    <row r="83" spans="1:22" ht="15" customHeight="1">
      <c r="A83" s="552"/>
      <c r="B83" s="486"/>
      <c r="C83" s="490"/>
      <c r="D83" s="490"/>
      <c r="E83" s="490"/>
      <c r="F83" s="150" t="s">
        <v>950</v>
      </c>
      <c r="G83" s="151">
        <f t="shared" ref="G83:G84" si="3">I83</f>
        <v>1382767.37</v>
      </c>
      <c r="H83" s="151"/>
      <c r="I83" s="151">
        <f>SUM(J83:L83)</f>
        <v>1382767.37</v>
      </c>
      <c r="J83" s="134">
        <v>964800.89</v>
      </c>
      <c r="K83" s="134">
        <v>301675.73</v>
      </c>
      <c r="L83" s="134">
        <v>116290.75</v>
      </c>
      <c r="M83" s="152"/>
      <c r="N83" s="488"/>
      <c r="O83" s="499"/>
      <c r="P83" s="556"/>
      <c r="Q83" s="556"/>
      <c r="R83" s="499"/>
      <c r="S83" s="550"/>
    </row>
    <row r="84" spans="1:22" ht="67.5" customHeight="1">
      <c r="A84" s="552"/>
      <c r="B84" s="486"/>
      <c r="C84" s="490"/>
      <c r="D84" s="490"/>
      <c r="E84" s="490"/>
      <c r="F84" s="150">
        <v>2023</v>
      </c>
      <c r="G84" s="151">
        <f t="shared" si="3"/>
        <v>223378.87</v>
      </c>
      <c r="H84" s="151"/>
      <c r="I84" s="151">
        <f>SUM(J84:L84)</f>
        <v>223378.87</v>
      </c>
      <c r="J84" s="134">
        <v>158598.99</v>
      </c>
      <c r="K84" s="134">
        <v>45993.72</v>
      </c>
      <c r="L84" s="134">
        <v>18786.16</v>
      </c>
      <c r="M84" s="153">
        <v>0</v>
      </c>
      <c r="N84" s="489"/>
      <c r="O84" s="500"/>
      <c r="P84" s="557"/>
      <c r="Q84" s="557"/>
      <c r="R84" s="500"/>
      <c r="S84" s="551"/>
    </row>
    <row r="85" spans="1:22" ht="17.25" customHeight="1">
      <c r="A85" s="426">
        <v>25</v>
      </c>
      <c r="B85" s="416" t="s">
        <v>746</v>
      </c>
      <c r="C85" s="426" t="s">
        <v>1025</v>
      </c>
      <c r="D85" s="426" t="s">
        <v>755</v>
      </c>
      <c r="E85" s="480"/>
      <c r="F85" s="133" t="s">
        <v>760</v>
      </c>
      <c r="G85" s="153">
        <f>SUM(G86:G92)</f>
        <v>1031121.1240000001</v>
      </c>
      <c r="H85" s="153"/>
      <c r="I85" s="153">
        <f>SUM(I86:I92)</f>
        <v>1031121.1239999933</v>
      </c>
      <c r="J85" s="154">
        <f>SUM(J86:J92)</f>
        <v>336219.63927894342</v>
      </c>
      <c r="K85" s="154">
        <f>SUM(K86:K92)</f>
        <v>111450.97272104978</v>
      </c>
      <c r="L85" s="153">
        <f>SUM(L86:L92)</f>
        <v>583450.41199999989</v>
      </c>
      <c r="M85" s="153"/>
      <c r="N85" s="483"/>
      <c r="O85" s="426" t="s">
        <v>1026</v>
      </c>
      <c r="P85" s="480"/>
      <c r="Q85" s="480"/>
      <c r="R85" s="426" t="s">
        <v>652</v>
      </c>
      <c r="S85" s="426"/>
      <c r="T85" s="433"/>
    </row>
    <row r="86" spans="1:22" ht="17.25" customHeight="1">
      <c r="A86" s="427"/>
      <c r="B86" s="417"/>
      <c r="C86" s="427"/>
      <c r="D86" s="427"/>
      <c r="E86" s="481"/>
      <c r="F86" s="150">
        <v>2018</v>
      </c>
      <c r="G86" s="153">
        <v>130048.8</v>
      </c>
      <c r="H86" s="154"/>
      <c r="I86" s="153">
        <v>130048.8</v>
      </c>
      <c r="J86" s="154">
        <v>13512.5</v>
      </c>
      <c r="K86" s="154">
        <v>16734.7</v>
      </c>
      <c r="L86" s="153">
        <f>22725.2+48479.7+19344.8+9251.8</f>
        <v>99801.5</v>
      </c>
      <c r="M86" s="154"/>
      <c r="N86" s="484"/>
      <c r="O86" s="427"/>
      <c r="P86" s="481"/>
      <c r="Q86" s="481"/>
      <c r="R86" s="427"/>
      <c r="S86" s="427"/>
      <c r="T86" s="434"/>
    </row>
    <row r="87" spans="1:22" ht="17.25" customHeight="1">
      <c r="A87" s="427"/>
      <c r="B87" s="417"/>
      <c r="C87" s="427"/>
      <c r="D87" s="427"/>
      <c r="E87" s="481"/>
      <c r="F87" s="150">
        <v>2019</v>
      </c>
      <c r="G87" s="153">
        <f>I87</f>
        <v>164053.6</v>
      </c>
      <c r="H87" s="154"/>
      <c r="I87" s="153">
        <f>J87+K87+L87</f>
        <v>164053.6</v>
      </c>
      <c r="J87" s="154">
        <v>29232.400000000001</v>
      </c>
      <c r="K87" s="154">
        <v>18039.400000000001</v>
      </c>
      <c r="L87" s="153">
        <f>47271.8+10000+1158.1+16971.6+41380.3</f>
        <v>116781.8</v>
      </c>
      <c r="M87" s="154"/>
      <c r="N87" s="484"/>
      <c r="O87" s="427"/>
      <c r="P87" s="481"/>
      <c r="Q87" s="481"/>
      <c r="R87" s="427"/>
      <c r="S87" s="427"/>
      <c r="T87" s="434"/>
    </row>
    <row r="88" spans="1:22" ht="17.25" customHeight="1">
      <c r="A88" s="427"/>
      <c r="B88" s="417"/>
      <c r="C88" s="427"/>
      <c r="D88" s="427"/>
      <c r="E88" s="481"/>
      <c r="F88" s="150">
        <v>2020</v>
      </c>
      <c r="G88" s="153">
        <f>I88</f>
        <v>172368.5</v>
      </c>
      <c r="H88" s="154"/>
      <c r="I88" s="153">
        <f>J88+K88+L88</f>
        <v>172368.5</v>
      </c>
      <c r="J88" s="154">
        <v>56788.1</v>
      </c>
      <c r="K88" s="154">
        <f>14802.5+1600</f>
        <v>16402.5</v>
      </c>
      <c r="L88" s="153">
        <f>28086.2+2550.3+62691.7+5849.7</f>
        <v>99177.9</v>
      </c>
      <c r="M88" s="154"/>
      <c r="N88" s="484"/>
      <c r="O88" s="427"/>
      <c r="P88" s="481"/>
      <c r="Q88" s="481"/>
      <c r="R88" s="427"/>
      <c r="S88" s="427"/>
      <c r="T88" s="434"/>
    </row>
    <row r="89" spans="1:22" ht="17.25" customHeight="1">
      <c r="A89" s="427"/>
      <c r="B89" s="417"/>
      <c r="C89" s="427"/>
      <c r="D89" s="427"/>
      <c r="E89" s="481"/>
      <c r="F89" s="150">
        <v>2021</v>
      </c>
      <c r="G89" s="153">
        <f t="shared" ref="G89:G92" si="4">I89</f>
        <v>171013.5</v>
      </c>
      <c r="H89" s="154"/>
      <c r="I89" s="153">
        <f>J89+K89+L89</f>
        <v>171013.5</v>
      </c>
      <c r="J89" s="154">
        <v>71452.7</v>
      </c>
      <c r="K89" s="154">
        <v>4560.8</v>
      </c>
      <c r="L89" s="153">
        <f>40904.1+20000+15000+19095.9</f>
        <v>95000</v>
      </c>
      <c r="M89" s="154"/>
      <c r="N89" s="484"/>
      <c r="O89" s="427"/>
      <c r="P89" s="481"/>
      <c r="Q89" s="481"/>
      <c r="R89" s="427"/>
      <c r="S89" s="427"/>
      <c r="T89" s="434"/>
    </row>
    <row r="90" spans="1:22" ht="17.25" customHeight="1">
      <c r="A90" s="427"/>
      <c r="B90" s="417"/>
      <c r="C90" s="427"/>
      <c r="D90" s="427"/>
      <c r="E90" s="481"/>
      <c r="F90" s="150">
        <v>2022</v>
      </c>
      <c r="G90" s="153">
        <f t="shared" si="4"/>
        <v>142380.5</v>
      </c>
      <c r="H90" s="154"/>
      <c r="I90" s="153">
        <f>J90+K90+L90</f>
        <v>142380.5</v>
      </c>
      <c r="J90" s="154">
        <v>48258.3</v>
      </c>
      <c r="K90" s="154">
        <v>47061.1</v>
      </c>
      <c r="L90" s="153">
        <v>47061.1</v>
      </c>
      <c r="M90" s="154"/>
      <c r="N90" s="484"/>
      <c r="O90" s="427"/>
      <c r="P90" s="481"/>
      <c r="Q90" s="481"/>
      <c r="R90" s="427"/>
      <c r="S90" s="427"/>
      <c r="T90" s="434"/>
    </row>
    <row r="91" spans="1:22" ht="17.25" customHeight="1">
      <c r="A91" s="427"/>
      <c r="B91" s="417"/>
      <c r="C91" s="427"/>
      <c r="D91" s="427"/>
      <c r="E91" s="481"/>
      <c r="F91" s="336">
        <v>2023</v>
      </c>
      <c r="G91" s="155">
        <f>136442424/1000</f>
        <v>136442.424</v>
      </c>
      <c r="H91" s="140"/>
      <c r="I91" s="155">
        <f>J91+K91+L91</f>
        <v>136442.42399999319</v>
      </c>
      <c r="J91" s="140">
        <f>L91*93.9999999984512%</f>
        <v>64127.939278943391</v>
      </c>
      <c r="K91" s="140">
        <f>L91*6.0000000015388%</f>
        <v>4093.2727210497883</v>
      </c>
      <c r="L91" s="155">
        <f>68221212/1000</f>
        <v>68221.212</v>
      </c>
      <c r="M91" s="155"/>
      <c r="N91" s="484"/>
      <c r="O91" s="427"/>
      <c r="P91" s="481"/>
      <c r="Q91" s="481"/>
      <c r="R91" s="427"/>
      <c r="S91" s="427"/>
      <c r="T91" s="434"/>
    </row>
    <row r="92" spans="1:22" ht="17.25" customHeight="1">
      <c r="A92" s="427"/>
      <c r="B92" s="446"/>
      <c r="C92" s="428"/>
      <c r="D92" s="428"/>
      <c r="E92" s="482"/>
      <c r="F92" s="336">
        <v>2024</v>
      </c>
      <c r="G92" s="155">
        <f t="shared" si="4"/>
        <v>114813.79999999999</v>
      </c>
      <c r="H92" s="140"/>
      <c r="I92" s="155">
        <f t="shared" ref="I92" si="5">J92+K92+L92</f>
        <v>114813.79999999999</v>
      </c>
      <c r="J92" s="140">
        <v>52847.7</v>
      </c>
      <c r="K92" s="140">
        <v>4559.2</v>
      </c>
      <c r="L92" s="155">
        <v>57406.9</v>
      </c>
      <c r="M92" s="155"/>
      <c r="N92" s="485"/>
      <c r="O92" s="428"/>
      <c r="P92" s="482"/>
      <c r="Q92" s="482"/>
      <c r="R92" s="428"/>
      <c r="S92" s="428"/>
      <c r="T92" s="434"/>
    </row>
    <row r="93" spans="1:22" s="45" customFormat="1" ht="42.75" customHeight="1" collapsed="1">
      <c r="A93" s="396">
        <v>26</v>
      </c>
      <c r="B93" s="399" t="s">
        <v>923</v>
      </c>
      <c r="C93" s="396" t="s">
        <v>816</v>
      </c>
      <c r="D93" s="301" t="s">
        <v>98</v>
      </c>
      <c r="E93" s="294"/>
      <c r="F93" s="319" t="s">
        <v>1044</v>
      </c>
      <c r="G93" s="120">
        <f>SUM(G94:G97)</f>
        <v>589982.56000000006</v>
      </c>
      <c r="H93" s="120">
        <v>0</v>
      </c>
      <c r="I93" s="120">
        <f>SUM(I94:I97)</f>
        <v>589982.56000000006</v>
      </c>
      <c r="J93" s="120">
        <v>0</v>
      </c>
      <c r="K93" s="120">
        <v>0</v>
      </c>
      <c r="L93" s="120">
        <v>0</v>
      </c>
      <c r="M93" s="120">
        <f>SUM(M94:M97)</f>
        <v>589982.56000000006</v>
      </c>
      <c r="N93" s="321"/>
      <c r="O93" s="396" t="s">
        <v>220</v>
      </c>
      <c r="P93" s="301"/>
      <c r="Q93" s="301"/>
      <c r="R93" s="294" t="s">
        <v>877</v>
      </c>
      <c r="S93" s="294"/>
      <c r="T93" s="47" t="s">
        <v>356</v>
      </c>
      <c r="U93" s="47" t="s">
        <v>357</v>
      </c>
      <c r="V93" s="47"/>
    </row>
    <row r="94" spans="1:22" s="45" customFormat="1" ht="22.7" customHeight="1">
      <c r="A94" s="397"/>
      <c r="B94" s="400"/>
      <c r="C94" s="397"/>
      <c r="D94" s="302"/>
      <c r="E94" s="295"/>
      <c r="F94" s="319">
        <v>2023</v>
      </c>
      <c r="G94" s="120">
        <v>5445.64</v>
      </c>
      <c r="H94" s="120"/>
      <c r="I94" s="120">
        <v>5445.64</v>
      </c>
      <c r="J94" s="120"/>
      <c r="K94" s="120"/>
      <c r="L94" s="120"/>
      <c r="M94" s="120">
        <v>5445.64</v>
      </c>
      <c r="N94" s="320"/>
      <c r="O94" s="397"/>
      <c r="P94" s="302"/>
      <c r="Q94" s="302"/>
      <c r="R94" s="295"/>
      <c r="S94" s="295"/>
      <c r="T94" s="47"/>
      <c r="U94" s="47"/>
      <c r="V94" s="47"/>
    </row>
    <row r="95" spans="1:22" s="45" customFormat="1" ht="22.7" customHeight="1">
      <c r="A95" s="397"/>
      <c r="B95" s="400"/>
      <c r="C95" s="397"/>
      <c r="D95" s="302"/>
      <c r="E95" s="295"/>
      <c r="F95" s="319">
        <v>2024</v>
      </c>
      <c r="G95" s="120">
        <v>95981.94</v>
      </c>
      <c r="H95" s="120"/>
      <c r="I95" s="120">
        <v>95981.94</v>
      </c>
      <c r="J95" s="120"/>
      <c r="K95" s="120"/>
      <c r="L95" s="120"/>
      <c r="M95" s="120">
        <v>95981.94</v>
      </c>
      <c r="N95" s="320"/>
      <c r="O95" s="397"/>
      <c r="P95" s="302"/>
      <c r="Q95" s="302"/>
      <c r="R95" s="295"/>
      <c r="S95" s="295"/>
      <c r="T95" s="47"/>
      <c r="U95" s="47"/>
      <c r="V95" s="47"/>
    </row>
    <row r="96" spans="1:22" s="45" customFormat="1" ht="22.7" customHeight="1">
      <c r="A96" s="397"/>
      <c r="B96" s="400"/>
      <c r="C96" s="397"/>
      <c r="D96" s="302"/>
      <c r="E96" s="295"/>
      <c r="F96" s="319">
        <v>2025</v>
      </c>
      <c r="G96" s="120">
        <v>370902.69</v>
      </c>
      <c r="H96" s="120"/>
      <c r="I96" s="120">
        <v>370902.69</v>
      </c>
      <c r="J96" s="120"/>
      <c r="K96" s="120"/>
      <c r="L96" s="120"/>
      <c r="M96" s="120">
        <v>370902.69</v>
      </c>
      <c r="N96" s="320"/>
      <c r="O96" s="397"/>
      <c r="P96" s="302"/>
      <c r="Q96" s="302"/>
      <c r="R96" s="295"/>
      <c r="S96" s="295"/>
      <c r="T96" s="47"/>
      <c r="U96" s="47"/>
      <c r="V96" s="47"/>
    </row>
    <row r="97" spans="1:22" s="45" customFormat="1" ht="24.75" customHeight="1">
      <c r="A97" s="397"/>
      <c r="B97" s="400"/>
      <c r="C97" s="398"/>
      <c r="D97" s="302"/>
      <c r="E97" s="295"/>
      <c r="F97" s="294">
        <v>2026</v>
      </c>
      <c r="G97" s="126">
        <v>117652.29</v>
      </c>
      <c r="H97" s="126"/>
      <c r="I97" s="126">
        <v>117652.29</v>
      </c>
      <c r="J97" s="126"/>
      <c r="K97" s="126"/>
      <c r="L97" s="126"/>
      <c r="M97" s="126">
        <v>117652.29</v>
      </c>
      <c r="N97" s="320"/>
      <c r="O97" s="397"/>
      <c r="P97" s="302"/>
      <c r="Q97" s="302"/>
      <c r="R97" s="295"/>
      <c r="S97" s="295"/>
      <c r="T97" s="47"/>
      <c r="U97" s="47"/>
      <c r="V97" s="47"/>
    </row>
    <row r="98" spans="1:22" s="49" customFormat="1" ht="24.75" customHeight="1">
      <c r="A98" s="396">
        <v>27</v>
      </c>
      <c r="B98" s="399" t="s">
        <v>1056</v>
      </c>
      <c r="C98" s="396" t="s">
        <v>870</v>
      </c>
      <c r="D98" s="405"/>
      <c r="E98" s="396"/>
      <c r="F98" s="319" t="s">
        <v>871</v>
      </c>
      <c r="G98" s="120">
        <f>SUM(G100:G104)</f>
        <v>1622210</v>
      </c>
      <c r="H98" s="120">
        <f>SUM(H100:H104)</f>
        <v>0</v>
      </c>
      <c r="I98" s="120">
        <f t="shared" ref="I98:L98" si="6">SUM(I99:I104)</f>
        <v>1625880</v>
      </c>
      <c r="J98" s="120">
        <f>SUM(J99:J104)</f>
        <v>0</v>
      </c>
      <c r="K98" s="120">
        <f t="shared" si="6"/>
        <v>0</v>
      </c>
      <c r="L98" s="120">
        <f t="shared" si="6"/>
        <v>0</v>
      </c>
      <c r="M98" s="120">
        <f t="shared" ref="M98" si="7">SUM(M99:M104)</f>
        <v>1625880</v>
      </c>
      <c r="N98" s="321">
        <v>2026</v>
      </c>
      <c r="O98" s="396" t="s">
        <v>993</v>
      </c>
      <c r="P98" s="301"/>
      <c r="Q98" s="301"/>
      <c r="R98" s="396"/>
      <c r="S98" s="294"/>
      <c r="T98" s="44"/>
      <c r="U98" s="44"/>
      <c r="V98" s="44"/>
    </row>
    <row r="99" spans="1:22" s="49" customFormat="1" ht="24.75" customHeight="1">
      <c r="A99" s="397"/>
      <c r="B99" s="400"/>
      <c r="C99" s="397"/>
      <c r="D99" s="406"/>
      <c r="E99" s="397"/>
      <c r="F99" s="319">
        <v>2021</v>
      </c>
      <c r="G99" s="120">
        <v>3670</v>
      </c>
      <c r="H99" s="120"/>
      <c r="I99" s="120">
        <v>3670</v>
      </c>
      <c r="J99" s="120"/>
      <c r="K99" s="120"/>
      <c r="L99" s="120"/>
      <c r="M99" s="120">
        <v>3670</v>
      </c>
      <c r="N99" s="320"/>
      <c r="O99" s="397"/>
      <c r="P99" s="302"/>
      <c r="Q99" s="302"/>
      <c r="R99" s="397"/>
      <c r="S99" s="295"/>
      <c r="T99" s="44"/>
      <c r="U99" s="44"/>
      <c r="V99" s="44"/>
    </row>
    <row r="100" spans="1:22" s="49" customFormat="1" ht="24.75" customHeight="1">
      <c r="A100" s="397"/>
      <c r="B100" s="400"/>
      <c r="C100" s="397"/>
      <c r="D100" s="406"/>
      <c r="E100" s="397"/>
      <c r="F100" s="319">
        <v>2022</v>
      </c>
      <c r="G100" s="120">
        <v>304220</v>
      </c>
      <c r="H100" s="120"/>
      <c r="I100" s="120">
        <v>304220</v>
      </c>
      <c r="J100" s="120"/>
      <c r="K100" s="120"/>
      <c r="L100" s="120"/>
      <c r="M100" s="120">
        <v>304220</v>
      </c>
      <c r="N100" s="320"/>
      <c r="O100" s="397"/>
      <c r="P100" s="302"/>
      <c r="Q100" s="302"/>
      <c r="R100" s="397"/>
      <c r="S100" s="295"/>
      <c r="T100" s="44"/>
      <c r="U100" s="44"/>
      <c r="V100" s="44"/>
    </row>
    <row r="101" spans="1:22" s="49" customFormat="1" ht="24.75" customHeight="1">
      <c r="A101" s="397"/>
      <c r="B101" s="400"/>
      <c r="C101" s="397"/>
      <c r="D101" s="406"/>
      <c r="E101" s="397"/>
      <c r="F101" s="319">
        <v>2023</v>
      </c>
      <c r="G101" s="120">
        <v>541580</v>
      </c>
      <c r="H101" s="120"/>
      <c r="I101" s="120">
        <v>541580</v>
      </c>
      <c r="J101" s="120"/>
      <c r="K101" s="120"/>
      <c r="L101" s="120"/>
      <c r="M101" s="120">
        <v>541580</v>
      </c>
      <c r="N101" s="320"/>
      <c r="O101" s="397"/>
      <c r="P101" s="302"/>
      <c r="Q101" s="302"/>
      <c r="R101" s="397"/>
      <c r="S101" s="295"/>
      <c r="T101" s="44"/>
      <c r="U101" s="44"/>
      <c r="V101" s="44"/>
    </row>
    <row r="102" spans="1:22" s="49" customFormat="1" ht="24.75" customHeight="1">
      <c r="A102" s="397"/>
      <c r="B102" s="400"/>
      <c r="C102" s="397"/>
      <c r="D102" s="406"/>
      <c r="E102" s="397"/>
      <c r="F102" s="319">
        <v>2024</v>
      </c>
      <c r="G102" s="120">
        <v>331020</v>
      </c>
      <c r="H102" s="120"/>
      <c r="I102" s="120">
        <v>331020</v>
      </c>
      <c r="J102" s="120"/>
      <c r="K102" s="120"/>
      <c r="L102" s="120"/>
      <c r="M102" s="120">
        <v>331020</v>
      </c>
      <c r="N102" s="320"/>
      <c r="O102" s="397"/>
      <c r="P102" s="302"/>
      <c r="Q102" s="302"/>
      <c r="R102" s="397"/>
      <c r="S102" s="295"/>
      <c r="T102" s="44"/>
      <c r="U102" s="44"/>
      <c r="V102" s="44"/>
    </row>
    <row r="103" spans="1:22" s="49" customFormat="1" ht="24.75" customHeight="1">
      <c r="A103" s="397"/>
      <c r="B103" s="400"/>
      <c r="C103" s="397"/>
      <c r="D103" s="406"/>
      <c r="E103" s="397"/>
      <c r="F103" s="319">
        <v>2025</v>
      </c>
      <c r="G103" s="120">
        <v>264150</v>
      </c>
      <c r="H103" s="120"/>
      <c r="I103" s="120">
        <v>264150</v>
      </c>
      <c r="J103" s="120"/>
      <c r="K103" s="120"/>
      <c r="L103" s="120"/>
      <c r="M103" s="120">
        <v>264150</v>
      </c>
      <c r="N103" s="320"/>
      <c r="O103" s="397"/>
      <c r="P103" s="302"/>
      <c r="Q103" s="302"/>
      <c r="R103" s="397"/>
      <c r="S103" s="295"/>
      <c r="T103" s="44"/>
      <c r="U103" s="44"/>
      <c r="V103" s="44"/>
    </row>
    <row r="104" spans="1:22" s="49" customFormat="1" ht="19.149999999999999" customHeight="1">
      <c r="A104" s="398"/>
      <c r="B104" s="401"/>
      <c r="C104" s="398"/>
      <c r="D104" s="436"/>
      <c r="E104" s="398"/>
      <c r="F104" s="319">
        <v>2026</v>
      </c>
      <c r="G104" s="120">
        <v>181240</v>
      </c>
      <c r="H104" s="120"/>
      <c r="I104" s="120">
        <v>181240</v>
      </c>
      <c r="J104" s="120"/>
      <c r="K104" s="120"/>
      <c r="L104" s="120"/>
      <c r="M104" s="120">
        <v>181240</v>
      </c>
      <c r="N104" s="325"/>
      <c r="O104" s="398"/>
      <c r="P104" s="315"/>
      <c r="Q104" s="315"/>
      <c r="R104" s="398"/>
      <c r="S104" s="296"/>
      <c r="T104" s="44"/>
      <c r="U104" s="44"/>
      <c r="V104" s="44"/>
    </row>
    <row r="105" spans="1:22" s="104" customFormat="1" ht="25.15" customHeight="1">
      <c r="A105" s="396">
        <v>28</v>
      </c>
      <c r="B105" s="399" t="s">
        <v>981</v>
      </c>
      <c r="C105" s="396" t="s">
        <v>870</v>
      </c>
      <c r="D105" s="405"/>
      <c r="E105" s="396"/>
      <c r="F105" s="319" t="s">
        <v>1055</v>
      </c>
      <c r="G105" s="156">
        <f>SUM(G106:G107)</f>
        <v>403360</v>
      </c>
      <c r="H105" s="156">
        <f t="shared" ref="H105:M105" si="8">SUM(H106:H107)</f>
        <v>0</v>
      </c>
      <c r="I105" s="156">
        <f t="shared" si="8"/>
        <v>403360</v>
      </c>
      <c r="J105" s="156">
        <f t="shared" si="8"/>
        <v>322690</v>
      </c>
      <c r="K105" s="156">
        <f t="shared" si="8"/>
        <v>67220</v>
      </c>
      <c r="L105" s="156">
        <f t="shared" si="8"/>
        <v>0</v>
      </c>
      <c r="M105" s="156">
        <f t="shared" si="8"/>
        <v>13450</v>
      </c>
      <c r="N105" s="320"/>
      <c r="O105" s="396" t="s">
        <v>969</v>
      </c>
      <c r="P105" s="302"/>
      <c r="Q105" s="302"/>
      <c r="R105" s="396" t="s">
        <v>939</v>
      </c>
      <c r="S105" s="295"/>
      <c r="T105" s="103"/>
      <c r="U105" s="103"/>
      <c r="V105" s="103"/>
    </row>
    <row r="106" spans="1:22" s="104" customFormat="1" ht="25.15" customHeight="1">
      <c r="A106" s="397"/>
      <c r="B106" s="400"/>
      <c r="C106" s="397"/>
      <c r="D106" s="406"/>
      <c r="E106" s="397"/>
      <c r="F106" s="319">
        <v>2022</v>
      </c>
      <c r="G106" s="156">
        <v>202100</v>
      </c>
      <c r="H106" s="156"/>
      <c r="I106" s="156">
        <v>202100</v>
      </c>
      <c r="J106" s="156">
        <v>161680</v>
      </c>
      <c r="K106" s="156">
        <v>33680</v>
      </c>
      <c r="L106" s="156"/>
      <c r="M106" s="156">
        <v>6740</v>
      </c>
      <c r="N106" s="320"/>
      <c r="O106" s="397"/>
      <c r="P106" s="302"/>
      <c r="Q106" s="302"/>
      <c r="R106" s="397"/>
      <c r="S106" s="295"/>
      <c r="T106" s="103"/>
      <c r="U106" s="103"/>
      <c r="V106" s="103"/>
    </row>
    <row r="107" spans="1:22" s="104" customFormat="1" ht="147.6" customHeight="1">
      <c r="A107" s="398"/>
      <c r="B107" s="400"/>
      <c r="C107" s="398"/>
      <c r="D107" s="436"/>
      <c r="E107" s="398"/>
      <c r="F107" s="319">
        <v>2023</v>
      </c>
      <c r="G107" s="156">
        <v>201260</v>
      </c>
      <c r="H107" s="156"/>
      <c r="I107" s="156">
        <v>201260</v>
      </c>
      <c r="J107" s="156">
        <v>161010</v>
      </c>
      <c r="K107" s="156">
        <v>33540</v>
      </c>
      <c r="L107" s="156"/>
      <c r="M107" s="156">
        <v>6710</v>
      </c>
      <c r="N107" s="320"/>
      <c r="O107" s="398"/>
      <c r="P107" s="302"/>
      <c r="Q107" s="302"/>
      <c r="R107" s="398"/>
      <c r="S107" s="295"/>
      <c r="T107" s="103"/>
      <c r="U107" s="103"/>
      <c r="V107" s="103"/>
    </row>
    <row r="108" spans="1:22" s="104" customFormat="1" ht="33.6" customHeight="1">
      <c r="A108" s="396">
        <v>29</v>
      </c>
      <c r="B108" s="399" t="s">
        <v>924</v>
      </c>
      <c r="C108" s="396" t="s">
        <v>870</v>
      </c>
      <c r="D108" s="405"/>
      <c r="E108" s="396"/>
      <c r="F108" s="319" t="s">
        <v>925</v>
      </c>
      <c r="G108" s="120">
        <f>SUM(G109:G112)</f>
        <v>478150</v>
      </c>
      <c r="H108" s="120"/>
      <c r="I108" s="120">
        <f>SUM(I109:I112)</f>
        <v>478150</v>
      </c>
      <c r="J108" s="120"/>
      <c r="K108" s="120">
        <f>SUM(K109:K112)</f>
        <v>0</v>
      </c>
      <c r="L108" s="120">
        <f t="shared" ref="L108:M108" si="9">SUM(L109:L112)</f>
        <v>0</v>
      </c>
      <c r="M108" s="120">
        <f t="shared" si="9"/>
        <v>478150</v>
      </c>
      <c r="N108" s="442"/>
      <c r="O108" s="396" t="s">
        <v>938</v>
      </c>
      <c r="P108" s="405"/>
      <c r="Q108" s="405"/>
      <c r="R108" s="396" t="s">
        <v>939</v>
      </c>
      <c r="S108" s="396"/>
      <c r="T108" s="103"/>
      <c r="U108" s="103"/>
      <c r="V108" s="103"/>
    </row>
    <row r="109" spans="1:22" s="104" customFormat="1" ht="19.149999999999999" customHeight="1">
      <c r="A109" s="397"/>
      <c r="B109" s="400"/>
      <c r="C109" s="397"/>
      <c r="D109" s="406"/>
      <c r="E109" s="397"/>
      <c r="F109" s="319">
        <v>2022</v>
      </c>
      <c r="G109" s="120">
        <v>4050</v>
      </c>
      <c r="H109" s="120"/>
      <c r="I109" s="120">
        <v>4050</v>
      </c>
      <c r="J109" s="120"/>
      <c r="K109" s="120"/>
      <c r="L109" s="120"/>
      <c r="M109" s="120">
        <v>4050</v>
      </c>
      <c r="N109" s="441"/>
      <c r="O109" s="397"/>
      <c r="P109" s="406"/>
      <c r="Q109" s="406"/>
      <c r="R109" s="397"/>
      <c r="S109" s="397"/>
      <c r="T109" s="103"/>
      <c r="U109" s="103"/>
      <c r="V109" s="103"/>
    </row>
    <row r="110" spans="1:22" s="104" customFormat="1" ht="19.149999999999999" customHeight="1">
      <c r="A110" s="397"/>
      <c r="B110" s="400"/>
      <c r="C110" s="397"/>
      <c r="D110" s="406"/>
      <c r="E110" s="397"/>
      <c r="F110" s="319">
        <v>2023</v>
      </c>
      <c r="G110" s="120">
        <v>207850</v>
      </c>
      <c r="H110" s="120"/>
      <c r="I110" s="120">
        <v>207850</v>
      </c>
      <c r="J110" s="120"/>
      <c r="K110" s="120"/>
      <c r="L110" s="120"/>
      <c r="M110" s="120">
        <v>207850</v>
      </c>
      <c r="N110" s="441"/>
      <c r="O110" s="397"/>
      <c r="P110" s="406"/>
      <c r="Q110" s="406"/>
      <c r="R110" s="397"/>
      <c r="S110" s="397"/>
      <c r="T110" s="103"/>
      <c r="U110" s="103"/>
      <c r="V110" s="103"/>
    </row>
    <row r="111" spans="1:22" s="104" customFormat="1" ht="19.149999999999999" customHeight="1">
      <c r="A111" s="397"/>
      <c r="B111" s="400"/>
      <c r="C111" s="397"/>
      <c r="D111" s="406"/>
      <c r="E111" s="397"/>
      <c r="F111" s="319">
        <v>2024</v>
      </c>
      <c r="G111" s="120">
        <v>233420</v>
      </c>
      <c r="H111" s="120"/>
      <c r="I111" s="120">
        <v>233420</v>
      </c>
      <c r="J111" s="120"/>
      <c r="K111" s="120"/>
      <c r="L111" s="120"/>
      <c r="M111" s="120">
        <v>233420</v>
      </c>
      <c r="N111" s="441"/>
      <c r="O111" s="397"/>
      <c r="P111" s="406"/>
      <c r="Q111" s="406"/>
      <c r="R111" s="397"/>
      <c r="S111" s="397"/>
      <c r="T111" s="103"/>
      <c r="U111" s="103"/>
      <c r="V111" s="103"/>
    </row>
    <row r="112" spans="1:22" s="104" customFormat="1" ht="17.649999999999999" customHeight="1">
      <c r="A112" s="398"/>
      <c r="B112" s="401"/>
      <c r="C112" s="398"/>
      <c r="D112" s="436"/>
      <c r="E112" s="398"/>
      <c r="F112" s="319">
        <v>2025</v>
      </c>
      <c r="G112" s="120">
        <v>32830</v>
      </c>
      <c r="H112" s="120"/>
      <c r="I112" s="120">
        <v>32830</v>
      </c>
      <c r="J112" s="120"/>
      <c r="K112" s="120"/>
      <c r="L112" s="120"/>
      <c r="M112" s="120">
        <v>32830</v>
      </c>
      <c r="N112" s="455"/>
      <c r="O112" s="398"/>
      <c r="P112" s="436"/>
      <c r="Q112" s="436"/>
      <c r="R112" s="398"/>
      <c r="S112" s="398"/>
      <c r="T112" s="103"/>
      <c r="U112" s="103"/>
      <c r="V112" s="103"/>
    </row>
    <row r="113" spans="1:23" s="45" customFormat="1" ht="34.5" customHeight="1">
      <c r="A113" s="396">
        <v>30</v>
      </c>
      <c r="B113" s="399" t="s">
        <v>986</v>
      </c>
      <c r="C113" s="295" t="s">
        <v>427</v>
      </c>
      <c r="D113" s="295" t="s">
        <v>826</v>
      </c>
      <c r="E113" s="396"/>
      <c r="F113" s="319" t="s">
        <v>985</v>
      </c>
      <c r="G113" s="120">
        <v>13975910</v>
      </c>
      <c r="H113" s="120">
        <v>11216863</v>
      </c>
      <c r="I113" s="120">
        <v>13975910</v>
      </c>
      <c r="J113" s="120">
        <v>0</v>
      </c>
      <c r="K113" s="120">
        <v>674000</v>
      </c>
      <c r="L113" s="120">
        <v>85000</v>
      </c>
      <c r="M113" s="120">
        <v>12691000</v>
      </c>
      <c r="N113" s="319"/>
      <c r="O113" s="294" t="s">
        <v>220</v>
      </c>
      <c r="P113" s="294"/>
      <c r="Q113" s="302"/>
      <c r="R113" s="294" t="s">
        <v>44</v>
      </c>
      <c r="S113" s="157"/>
      <c r="T113" s="47" t="s">
        <v>539</v>
      </c>
      <c r="U113" s="47" t="s">
        <v>540</v>
      </c>
      <c r="V113" s="47" t="s">
        <v>541</v>
      </c>
      <c r="W113" s="56"/>
    </row>
    <row r="114" spans="1:23" s="45" customFormat="1" ht="29.25" customHeight="1">
      <c r="A114" s="397"/>
      <c r="B114" s="400"/>
      <c r="C114" s="295"/>
      <c r="D114" s="295"/>
      <c r="E114" s="397"/>
      <c r="F114" s="319">
        <v>2023</v>
      </c>
      <c r="G114" s="120">
        <v>696000</v>
      </c>
      <c r="H114" s="120"/>
      <c r="I114" s="120">
        <v>696000</v>
      </c>
      <c r="J114" s="120"/>
      <c r="K114" s="120">
        <v>289000</v>
      </c>
      <c r="L114" s="120"/>
      <c r="M114" s="120">
        <v>407000</v>
      </c>
      <c r="N114" s="319"/>
      <c r="O114" s="294"/>
      <c r="P114" s="294"/>
      <c r="Q114" s="302"/>
      <c r="R114" s="294"/>
      <c r="S114" s="157"/>
      <c r="T114" s="47"/>
      <c r="U114" s="47"/>
      <c r="V114" s="47"/>
      <c r="W114" s="56"/>
    </row>
    <row r="115" spans="1:23" s="45" customFormat="1" ht="29.25" customHeight="1">
      <c r="A115" s="397"/>
      <c r="B115" s="400"/>
      <c r="C115" s="295"/>
      <c r="D115" s="295"/>
      <c r="E115" s="397"/>
      <c r="F115" s="319">
        <v>2024</v>
      </c>
      <c r="G115" s="120">
        <v>544000</v>
      </c>
      <c r="H115" s="120"/>
      <c r="I115" s="120">
        <v>544000</v>
      </c>
      <c r="J115" s="120"/>
      <c r="K115" s="120">
        <v>312000</v>
      </c>
      <c r="L115" s="120">
        <v>5000</v>
      </c>
      <c r="M115" s="120">
        <v>227000</v>
      </c>
      <c r="N115" s="319"/>
      <c r="O115" s="294"/>
      <c r="P115" s="294"/>
      <c r="Q115" s="302"/>
      <c r="R115" s="294"/>
      <c r="S115" s="157"/>
      <c r="T115" s="47"/>
      <c r="U115" s="47"/>
      <c r="V115" s="47"/>
      <c r="W115" s="56"/>
    </row>
    <row r="116" spans="1:23" s="45" customFormat="1" ht="29.25" customHeight="1">
      <c r="A116" s="397"/>
      <c r="B116" s="400"/>
      <c r="C116" s="295"/>
      <c r="D116" s="295"/>
      <c r="E116" s="397"/>
      <c r="F116" s="319">
        <v>2025</v>
      </c>
      <c r="G116" s="120">
        <v>964000</v>
      </c>
      <c r="H116" s="120"/>
      <c r="I116" s="120">
        <v>964000</v>
      </c>
      <c r="J116" s="120"/>
      <c r="K116" s="120">
        <v>73000</v>
      </c>
      <c r="L116" s="120">
        <v>5000</v>
      </c>
      <c r="M116" s="120">
        <v>886000</v>
      </c>
      <c r="N116" s="319"/>
      <c r="O116" s="294"/>
      <c r="P116" s="294"/>
      <c r="Q116" s="302"/>
      <c r="R116" s="294"/>
      <c r="S116" s="157"/>
      <c r="T116" s="47"/>
      <c r="U116" s="47"/>
      <c r="V116" s="47"/>
      <c r="W116" s="56"/>
    </row>
    <row r="117" spans="1:23" s="45" customFormat="1" ht="30.75" customHeight="1">
      <c r="A117" s="398"/>
      <c r="B117" s="401"/>
      <c r="C117" s="295"/>
      <c r="D117" s="295"/>
      <c r="E117" s="398"/>
      <c r="F117" s="319" t="s">
        <v>1045</v>
      </c>
      <c r="G117" s="120">
        <v>11246000</v>
      </c>
      <c r="H117" s="120"/>
      <c r="I117" s="120">
        <v>11246000</v>
      </c>
      <c r="J117" s="120"/>
      <c r="K117" s="120"/>
      <c r="L117" s="120">
        <v>75000</v>
      </c>
      <c r="M117" s="120">
        <v>11171000</v>
      </c>
      <c r="N117" s="319"/>
      <c r="O117" s="294"/>
      <c r="P117" s="294"/>
      <c r="Q117" s="302"/>
      <c r="R117" s="294"/>
      <c r="S117" s="157"/>
      <c r="T117" s="47"/>
      <c r="U117" s="47"/>
      <c r="V117" s="47"/>
      <c r="W117" s="56"/>
    </row>
    <row r="118" spans="1:23" s="45" customFormat="1" ht="61.5" customHeight="1">
      <c r="A118" s="319">
        <v>31</v>
      </c>
      <c r="B118" s="137" t="s">
        <v>668</v>
      </c>
      <c r="C118" s="319" t="s">
        <v>375</v>
      </c>
      <c r="D118" s="294" t="s">
        <v>826</v>
      </c>
      <c r="E118" s="319"/>
      <c r="F118" s="319" t="s">
        <v>233</v>
      </c>
      <c r="G118" s="319" t="s">
        <v>233</v>
      </c>
      <c r="H118" s="120">
        <v>0</v>
      </c>
      <c r="I118" s="319" t="s">
        <v>233</v>
      </c>
      <c r="J118" s="120">
        <v>0</v>
      </c>
      <c r="K118" s="120">
        <v>0</v>
      </c>
      <c r="L118" s="120">
        <v>0</v>
      </c>
      <c r="M118" s="319" t="s">
        <v>233</v>
      </c>
      <c r="N118" s="319" t="s">
        <v>233</v>
      </c>
      <c r="O118" s="319" t="s">
        <v>67</v>
      </c>
      <c r="P118" s="158"/>
      <c r="Q118" s="158"/>
      <c r="R118" s="319" t="s">
        <v>785</v>
      </c>
      <c r="S118" s="319"/>
      <c r="T118" s="47" t="s">
        <v>542</v>
      </c>
      <c r="U118" s="47" t="s">
        <v>543</v>
      </c>
      <c r="V118" s="47" t="s">
        <v>544</v>
      </c>
    </row>
    <row r="119" spans="1:23" s="45" customFormat="1" ht="36" customHeight="1">
      <c r="A119" s="396">
        <v>32</v>
      </c>
      <c r="B119" s="399" t="s">
        <v>767</v>
      </c>
      <c r="C119" s="396" t="s">
        <v>721</v>
      </c>
      <c r="D119" s="396" t="s">
        <v>98</v>
      </c>
      <c r="E119" s="396"/>
      <c r="F119" s="319" t="s">
        <v>970</v>
      </c>
      <c r="G119" s="120">
        <f>SUM(G120:G125)</f>
        <v>4141559</v>
      </c>
      <c r="H119" s="120"/>
      <c r="I119" s="120">
        <f>SUM(I120:I125)</f>
        <v>4141559</v>
      </c>
      <c r="J119" s="120"/>
      <c r="K119" s="120"/>
      <c r="L119" s="120"/>
      <c r="M119" s="120">
        <f>SUM(M120:M125)</f>
        <v>4141559</v>
      </c>
      <c r="N119" s="442"/>
      <c r="O119" s="396" t="s">
        <v>393</v>
      </c>
      <c r="P119" s="405"/>
      <c r="Q119" s="405"/>
      <c r="R119" s="396" t="s">
        <v>44</v>
      </c>
      <c r="S119" s="396"/>
      <c r="T119" s="47"/>
      <c r="U119" s="47"/>
      <c r="V119" s="47"/>
    </row>
    <row r="120" spans="1:23" s="45" customFormat="1" ht="18.600000000000001" customHeight="1">
      <c r="A120" s="397"/>
      <c r="B120" s="400"/>
      <c r="C120" s="397"/>
      <c r="D120" s="397"/>
      <c r="E120" s="397"/>
      <c r="F120" s="319">
        <v>2022</v>
      </c>
      <c r="G120" s="120">
        <v>806251</v>
      </c>
      <c r="H120" s="120"/>
      <c r="I120" s="120">
        <v>806251</v>
      </c>
      <c r="J120" s="120"/>
      <c r="K120" s="120"/>
      <c r="L120" s="120"/>
      <c r="M120" s="120">
        <v>806251</v>
      </c>
      <c r="N120" s="441"/>
      <c r="O120" s="397"/>
      <c r="P120" s="406"/>
      <c r="Q120" s="406"/>
      <c r="R120" s="397"/>
      <c r="S120" s="397"/>
      <c r="T120" s="47"/>
      <c r="U120" s="47"/>
      <c r="V120" s="47"/>
    </row>
    <row r="121" spans="1:23" s="45" customFormat="1" ht="18.600000000000001" customHeight="1">
      <c r="A121" s="397"/>
      <c r="B121" s="400"/>
      <c r="C121" s="397"/>
      <c r="D121" s="397"/>
      <c r="E121" s="397"/>
      <c r="F121" s="319">
        <v>2023</v>
      </c>
      <c r="G121" s="120">
        <v>546916</v>
      </c>
      <c r="H121" s="120"/>
      <c r="I121" s="120">
        <v>546916</v>
      </c>
      <c r="J121" s="120"/>
      <c r="K121" s="120"/>
      <c r="L121" s="120"/>
      <c r="M121" s="120">
        <v>546916</v>
      </c>
      <c r="N121" s="441"/>
      <c r="O121" s="397"/>
      <c r="P121" s="406"/>
      <c r="Q121" s="406"/>
      <c r="R121" s="397"/>
      <c r="S121" s="397"/>
      <c r="T121" s="47"/>
      <c r="U121" s="47"/>
      <c r="V121" s="47"/>
    </row>
    <row r="122" spans="1:23" s="45" customFormat="1" ht="18.600000000000001" customHeight="1">
      <c r="A122" s="397"/>
      <c r="B122" s="400"/>
      <c r="C122" s="397"/>
      <c r="D122" s="397"/>
      <c r="E122" s="397"/>
      <c r="F122" s="319">
        <v>2024</v>
      </c>
      <c r="G122" s="120">
        <v>408911</v>
      </c>
      <c r="H122" s="120"/>
      <c r="I122" s="120">
        <v>408911</v>
      </c>
      <c r="J122" s="120"/>
      <c r="K122" s="120"/>
      <c r="L122" s="120"/>
      <c r="M122" s="120">
        <v>408911</v>
      </c>
      <c r="N122" s="441"/>
      <c r="O122" s="397"/>
      <c r="P122" s="406"/>
      <c r="Q122" s="406"/>
      <c r="R122" s="397"/>
      <c r="S122" s="397"/>
      <c r="T122" s="47"/>
      <c r="U122" s="47"/>
      <c r="V122" s="47"/>
    </row>
    <row r="123" spans="1:23" s="45" customFormat="1" ht="18.600000000000001" customHeight="1">
      <c r="A123" s="397"/>
      <c r="B123" s="400"/>
      <c r="C123" s="397"/>
      <c r="D123" s="397"/>
      <c r="E123" s="397"/>
      <c r="F123" s="319">
        <v>2025</v>
      </c>
      <c r="G123" s="120">
        <v>991324</v>
      </c>
      <c r="H123" s="120"/>
      <c r="I123" s="120">
        <v>991324</v>
      </c>
      <c r="J123" s="120"/>
      <c r="K123" s="120"/>
      <c r="L123" s="120"/>
      <c r="M123" s="120">
        <v>991324</v>
      </c>
      <c r="N123" s="441"/>
      <c r="O123" s="397"/>
      <c r="P123" s="406"/>
      <c r="Q123" s="406"/>
      <c r="R123" s="397"/>
      <c r="S123" s="397"/>
      <c r="T123" s="47"/>
      <c r="U123" s="47"/>
      <c r="V123" s="47"/>
    </row>
    <row r="124" spans="1:23" s="45" customFormat="1" ht="18.600000000000001" customHeight="1">
      <c r="A124" s="397"/>
      <c r="B124" s="400"/>
      <c r="C124" s="397"/>
      <c r="D124" s="397"/>
      <c r="E124" s="397"/>
      <c r="F124" s="319">
        <v>2026</v>
      </c>
      <c r="G124" s="120">
        <v>908995</v>
      </c>
      <c r="H124" s="120"/>
      <c r="I124" s="120">
        <v>908995</v>
      </c>
      <c r="J124" s="120"/>
      <c r="K124" s="120"/>
      <c r="L124" s="120"/>
      <c r="M124" s="120">
        <v>908995</v>
      </c>
      <c r="N124" s="441"/>
      <c r="O124" s="397"/>
      <c r="P124" s="406"/>
      <c r="Q124" s="406"/>
      <c r="R124" s="397"/>
      <c r="S124" s="397"/>
      <c r="T124" s="47"/>
      <c r="U124" s="47"/>
      <c r="V124" s="47"/>
    </row>
    <row r="125" spans="1:23" s="45" customFormat="1" ht="18.600000000000001" customHeight="1">
      <c r="A125" s="397"/>
      <c r="B125" s="400"/>
      <c r="C125" s="397"/>
      <c r="D125" s="397"/>
      <c r="E125" s="397"/>
      <c r="F125" s="319">
        <v>2027</v>
      </c>
      <c r="G125" s="120">
        <v>479162</v>
      </c>
      <c r="H125" s="120"/>
      <c r="I125" s="120">
        <v>479162</v>
      </c>
      <c r="J125" s="120"/>
      <c r="K125" s="120"/>
      <c r="L125" s="120"/>
      <c r="M125" s="120">
        <v>479162</v>
      </c>
      <c r="N125" s="441"/>
      <c r="O125" s="397"/>
      <c r="P125" s="406"/>
      <c r="Q125" s="406"/>
      <c r="R125" s="397"/>
      <c r="S125" s="397"/>
      <c r="T125" s="47"/>
      <c r="U125" s="47"/>
      <c r="V125" s="47"/>
    </row>
    <row r="126" spans="1:23" s="45" customFormat="1" ht="21" customHeight="1">
      <c r="A126" s="396">
        <v>33</v>
      </c>
      <c r="B126" s="399" t="s">
        <v>926</v>
      </c>
      <c r="C126" s="396" t="s">
        <v>693</v>
      </c>
      <c r="D126" s="294" t="s">
        <v>98</v>
      </c>
      <c r="E126" s="294"/>
      <c r="F126" s="319" t="s">
        <v>1046</v>
      </c>
      <c r="G126" s="120">
        <f>SUM(G128:G132)</f>
        <v>541847</v>
      </c>
      <c r="H126" s="120"/>
      <c r="I126" s="120">
        <f>SUM(I128:I132)</f>
        <v>541847</v>
      </c>
      <c r="J126" s="120"/>
      <c r="K126" s="120"/>
      <c r="L126" s="120"/>
      <c r="M126" s="120">
        <f>SUM(M128:M132)</f>
        <v>541847</v>
      </c>
      <c r="N126" s="321"/>
      <c r="O126" s="396" t="s">
        <v>752</v>
      </c>
      <c r="P126" s="301"/>
      <c r="Q126" s="301"/>
      <c r="R126" s="396" t="s">
        <v>44</v>
      </c>
      <c r="S126" s="294"/>
      <c r="T126" s="47"/>
      <c r="U126" s="47"/>
      <c r="V126" s="47"/>
    </row>
    <row r="127" spans="1:23" s="45" customFormat="1" ht="21" customHeight="1">
      <c r="A127" s="397"/>
      <c r="B127" s="400"/>
      <c r="C127" s="397"/>
      <c r="D127" s="295"/>
      <c r="E127" s="295"/>
      <c r="F127" s="319">
        <v>2022</v>
      </c>
      <c r="G127" s="120">
        <v>23901</v>
      </c>
      <c r="H127" s="120"/>
      <c r="I127" s="120">
        <v>23901</v>
      </c>
      <c r="J127" s="120"/>
      <c r="K127" s="120"/>
      <c r="L127" s="120"/>
      <c r="M127" s="120">
        <v>23901</v>
      </c>
      <c r="N127" s="320"/>
      <c r="O127" s="397"/>
      <c r="P127" s="302"/>
      <c r="Q127" s="302"/>
      <c r="R127" s="397"/>
      <c r="S127" s="295"/>
      <c r="T127" s="47"/>
      <c r="U127" s="47"/>
      <c r="V127" s="47"/>
    </row>
    <row r="128" spans="1:23" s="45" customFormat="1" ht="19.149999999999999" customHeight="1">
      <c r="A128" s="397"/>
      <c r="B128" s="400"/>
      <c r="C128" s="397"/>
      <c r="D128" s="295"/>
      <c r="E128" s="295"/>
      <c r="F128" s="319">
        <v>2023</v>
      </c>
      <c r="G128" s="120">
        <v>155490</v>
      </c>
      <c r="H128" s="120"/>
      <c r="I128" s="120">
        <v>155490</v>
      </c>
      <c r="J128" s="120"/>
      <c r="K128" s="120"/>
      <c r="L128" s="120"/>
      <c r="M128" s="120">
        <v>155490</v>
      </c>
      <c r="N128" s="320"/>
      <c r="O128" s="397"/>
      <c r="P128" s="302"/>
      <c r="Q128" s="302"/>
      <c r="R128" s="397"/>
      <c r="S128" s="295"/>
      <c r="T128" s="47"/>
      <c r="U128" s="47"/>
      <c r="V128" s="47"/>
    </row>
    <row r="129" spans="1:22" s="45" customFormat="1" ht="19.5" customHeight="1">
      <c r="A129" s="397"/>
      <c r="B129" s="400"/>
      <c r="C129" s="397"/>
      <c r="D129" s="295"/>
      <c r="E129" s="295"/>
      <c r="F129" s="319">
        <v>2024</v>
      </c>
      <c r="G129" s="120">
        <v>167848</v>
      </c>
      <c r="H129" s="120"/>
      <c r="I129" s="120">
        <v>167848</v>
      </c>
      <c r="J129" s="120"/>
      <c r="K129" s="120"/>
      <c r="L129" s="120"/>
      <c r="M129" s="120">
        <v>167848</v>
      </c>
      <c r="N129" s="320"/>
      <c r="O129" s="397"/>
      <c r="P129" s="302"/>
      <c r="Q129" s="302"/>
      <c r="R129" s="397"/>
      <c r="S129" s="295"/>
      <c r="T129" s="47"/>
      <c r="U129" s="47"/>
      <c r="V129" s="47"/>
    </row>
    <row r="130" spans="1:22" s="45" customFormat="1" ht="19.5" customHeight="1">
      <c r="A130" s="397"/>
      <c r="B130" s="400"/>
      <c r="C130" s="397"/>
      <c r="D130" s="295"/>
      <c r="E130" s="295"/>
      <c r="F130" s="319">
        <v>2025</v>
      </c>
      <c r="G130" s="120">
        <v>29528</v>
      </c>
      <c r="H130" s="120"/>
      <c r="I130" s="120">
        <v>29528</v>
      </c>
      <c r="J130" s="120"/>
      <c r="K130" s="120"/>
      <c r="L130" s="120"/>
      <c r="M130" s="120">
        <v>29528</v>
      </c>
      <c r="N130" s="320"/>
      <c r="O130" s="397"/>
      <c r="P130" s="302"/>
      <c r="Q130" s="302"/>
      <c r="R130" s="397"/>
      <c r="S130" s="295"/>
      <c r="T130" s="47"/>
      <c r="U130" s="47"/>
      <c r="V130" s="47"/>
    </row>
    <row r="131" spans="1:22" s="45" customFormat="1" ht="21.75" customHeight="1">
      <c r="A131" s="397"/>
      <c r="B131" s="400"/>
      <c r="C131" s="397"/>
      <c r="D131" s="295"/>
      <c r="E131" s="295"/>
      <c r="F131" s="319">
        <v>2026</v>
      </c>
      <c r="G131" s="120">
        <v>81390</v>
      </c>
      <c r="H131" s="120"/>
      <c r="I131" s="120">
        <v>81390</v>
      </c>
      <c r="J131" s="120"/>
      <c r="K131" s="120"/>
      <c r="L131" s="120"/>
      <c r="M131" s="120">
        <v>81390</v>
      </c>
      <c r="N131" s="320"/>
      <c r="O131" s="397"/>
      <c r="P131" s="302"/>
      <c r="Q131" s="302"/>
      <c r="R131" s="397"/>
      <c r="S131" s="295"/>
      <c r="T131" s="47"/>
      <c r="U131" s="47"/>
      <c r="V131" s="47"/>
    </row>
    <row r="132" spans="1:22" s="45" customFormat="1">
      <c r="A132" s="398"/>
      <c r="B132" s="401"/>
      <c r="C132" s="398"/>
      <c r="D132" s="296"/>
      <c r="E132" s="296"/>
      <c r="F132" s="319">
        <v>2027</v>
      </c>
      <c r="G132" s="120">
        <v>107591</v>
      </c>
      <c r="H132" s="120"/>
      <c r="I132" s="120">
        <v>107591</v>
      </c>
      <c r="J132" s="120"/>
      <c r="K132" s="120"/>
      <c r="L132" s="120"/>
      <c r="M132" s="120">
        <v>107591</v>
      </c>
      <c r="N132" s="325"/>
      <c r="O132" s="398"/>
      <c r="P132" s="315"/>
      <c r="Q132" s="315"/>
      <c r="R132" s="398"/>
      <c r="S132" s="296"/>
      <c r="T132" s="47"/>
      <c r="U132" s="47"/>
      <c r="V132" s="47"/>
    </row>
    <row r="133" spans="1:22" s="43" customFormat="1" ht="19.350000000000001" hidden="1" customHeight="1">
      <c r="A133" s="543" t="s">
        <v>545</v>
      </c>
      <c r="B133" s="544"/>
      <c r="C133" s="544"/>
      <c r="D133" s="544"/>
      <c r="E133" s="544"/>
      <c r="F133" s="544"/>
      <c r="G133" s="544"/>
      <c r="H133" s="544"/>
      <c r="I133" s="544"/>
      <c r="J133" s="544"/>
      <c r="K133" s="544"/>
      <c r="L133" s="544"/>
      <c r="M133" s="544"/>
      <c r="N133" s="544"/>
      <c r="O133" s="544"/>
      <c r="P133" s="544"/>
      <c r="Q133" s="544"/>
      <c r="R133" s="544"/>
      <c r="S133" s="545"/>
      <c r="T133" s="57"/>
      <c r="U133" s="58"/>
    </row>
    <row r="134" spans="1:22" hidden="1">
      <c r="A134" s="159"/>
      <c r="B134" s="159"/>
      <c r="C134" s="159"/>
      <c r="D134" s="159"/>
      <c r="E134" s="159"/>
      <c r="F134" s="160"/>
      <c r="G134" s="161"/>
      <c r="H134" s="161"/>
      <c r="I134" s="161"/>
      <c r="J134" s="161"/>
      <c r="K134" s="161"/>
      <c r="L134" s="161"/>
      <c r="M134" s="161"/>
      <c r="N134" s="162"/>
      <c r="O134" s="159"/>
      <c r="P134" s="159"/>
      <c r="Q134" s="159"/>
      <c r="R134" s="159"/>
      <c r="S134" s="159"/>
    </row>
    <row r="135" spans="1:22" s="43" customFormat="1" ht="19.5" hidden="1" customHeight="1">
      <c r="A135" s="531" t="s">
        <v>552</v>
      </c>
      <c r="B135" s="532"/>
      <c r="C135" s="532"/>
      <c r="D135" s="532"/>
      <c r="E135" s="532"/>
      <c r="F135" s="532"/>
      <c r="G135" s="532"/>
      <c r="H135" s="532"/>
      <c r="I135" s="532"/>
      <c r="J135" s="532"/>
      <c r="K135" s="532"/>
      <c r="L135" s="532"/>
      <c r="M135" s="532"/>
      <c r="N135" s="532"/>
      <c r="O135" s="532"/>
      <c r="P135" s="532"/>
      <c r="Q135" s="532"/>
      <c r="R135" s="532"/>
      <c r="S135" s="532"/>
      <c r="T135" s="59"/>
      <c r="U135" s="60"/>
    </row>
    <row r="136" spans="1:22" s="45" customFormat="1" ht="15.75" hidden="1" customHeight="1">
      <c r="A136" s="531" t="s">
        <v>829</v>
      </c>
      <c r="B136" s="532"/>
      <c r="C136" s="532"/>
      <c r="D136" s="532"/>
      <c r="E136" s="532"/>
      <c r="F136" s="532"/>
      <c r="G136" s="532"/>
      <c r="H136" s="532"/>
      <c r="I136" s="532"/>
      <c r="J136" s="532"/>
      <c r="K136" s="532"/>
      <c r="L136" s="532"/>
      <c r="M136" s="532"/>
      <c r="N136" s="532"/>
      <c r="O136" s="532"/>
      <c r="P136" s="532"/>
      <c r="Q136" s="532"/>
      <c r="R136" s="532"/>
      <c r="S136" s="532"/>
      <c r="T136" s="50"/>
      <c r="U136" s="50"/>
      <c r="V136" s="50"/>
    </row>
    <row r="137" spans="1:22" s="43" customFormat="1" ht="24.75" customHeight="1">
      <c r="A137" s="466" t="s">
        <v>231</v>
      </c>
      <c r="B137" s="467"/>
      <c r="C137" s="467"/>
      <c r="D137" s="467"/>
      <c r="E137" s="467"/>
      <c r="F137" s="467"/>
      <c r="G137" s="467"/>
      <c r="H137" s="467"/>
      <c r="I137" s="467"/>
      <c r="J137" s="467"/>
      <c r="K137" s="467"/>
      <c r="L137" s="467"/>
      <c r="M137" s="467"/>
      <c r="N137" s="467"/>
      <c r="O137" s="467"/>
      <c r="P137" s="467"/>
      <c r="Q137" s="467"/>
      <c r="R137" s="467"/>
      <c r="S137" s="468"/>
    </row>
    <row r="138" spans="1:22" ht="13.7" customHeight="1">
      <c r="A138" s="537" t="s">
        <v>766</v>
      </c>
      <c r="B138" s="538"/>
      <c r="C138" s="538"/>
      <c r="D138" s="538"/>
      <c r="E138" s="538"/>
      <c r="F138" s="538"/>
      <c r="G138" s="538"/>
      <c r="H138" s="538"/>
      <c r="I138" s="538"/>
      <c r="J138" s="538"/>
      <c r="K138" s="538"/>
      <c r="L138" s="538"/>
      <c r="M138" s="538"/>
      <c r="N138" s="538"/>
      <c r="O138" s="538"/>
      <c r="P138" s="538"/>
      <c r="Q138" s="538"/>
      <c r="R138" s="538"/>
      <c r="S138" s="539"/>
    </row>
    <row r="139" spans="1:22" ht="27.95" customHeight="1">
      <c r="A139" s="426">
        <v>34</v>
      </c>
      <c r="B139" s="416" t="s">
        <v>885</v>
      </c>
      <c r="C139" s="426" t="s">
        <v>723</v>
      </c>
      <c r="D139" s="426" t="s">
        <v>755</v>
      </c>
      <c r="E139" s="480"/>
      <c r="F139" s="133" t="s">
        <v>886</v>
      </c>
      <c r="G139" s="134">
        <f>SUM(G140:G143)</f>
        <v>738205.7</v>
      </c>
      <c r="H139" s="134">
        <f t="shared" ref="H139:M139" si="10">SUM(H140:H143)</f>
        <v>0</v>
      </c>
      <c r="I139" s="134">
        <f t="shared" si="10"/>
        <v>738205.7</v>
      </c>
      <c r="J139" s="134">
        <f t="shared" si="10"/>
        <v>0</v>
      </c>
      <c r="K139" s="134">
        <f t="shared" si="10"/>
        <v>242118.2</v>
      </c>
      <c r="L139" s="134">
        <f t="shared" si="10"/>
        <v>496087.5</v>
      </c>
      <c r="M139" s="134">
        <f t="shared" si="10"/>
        <v>0</v>
      </c>
      <c r="N139" s="426" t="str">
        <f t="shared" ref="N139" si="11">RIGHT(F139,4)</f>
        <v>2024</v>
      </c>
      <c r="O139" s="426" t="s">
        <v>887</v>
      </c>
      <c r="P139" s="480"/>
      <c r="Q139" s="480"/>
      <c r="R139" s="313" t="s">
        <v>44</v>
      </c>
      <c r="S139" s="426"/>
    </row>
    <row r="140" spans="1:22" ht="21.75" customHeight="1">
      <c r="A140" s="427"/>
      <c r="B140" s="417"/>
      <c r="C140" s="427"/>
      <c r="D140" s="427"/>
      <c r="E140" s="481"/>
      <c r="F140" s="133">
        <v>2021</v>
      </c>
      <c r="G140" s="134">
        <v>35029.599999999999</v>
      </c>
      <c r="H140" s="134"/>
      <c r="I140" s="134">
        <v>35029.599999999999</v>
      </c>
      <c r="J140" s="134"/>
      <c r="K140" s="134">
        <v>11700.6</v>
      </c>
      <c r="L140" s="134">
        <v>23329</v>
      </c>
      <c r="M140" s="134"/>
      <c r="N140" s="427"/>
      <c r="O140" s="427"/>
      <c r="P140" s="481"/>
      <c r="Q140" s="481"/>
      <c r="R140" s="313"/>
      <c r="S140" s="427"/>
    </row>
    <row r="141" spans="1:22" ht="21.75" customHeight="1">
      <c r="A141" s="427"/>
      <c r="B141" s="417"/>
      <c r="C141" s="427"/>
      <c r="D141" s="427"/>
      <c r="E141" s="481"/>
      <c r="F141" s="133">
        <v>2022</v>
      </c>
      <c r="G141" s="134">
        <v>160467.9</v>
      </c>
      <c r="H141" s="134"/>
      <c r="I141" s="134">
        <v>160467.9</v>
      </c>
      <c r="J141" s="134"/>
      <c r="K141" s="134">
        <v>80000</v>
      </c>
      <c r="L141" s="134">
        <v>80467.899999999994</v>
      </c>
      <c r="M141" s="134"/>
      <c r="N141" s="427"/>
      <c r="O141" s="427"/>
      <c r="P141" s="481"/>
      <c r="Q141" s="481"/>
      <c r="R141" s="313"/>
      <c r="S141" s="427"/>
    </row>
    <row r="142" spans="1:22" ht="18" customHeight="1">
      <c r="A142" s="427"/>
      <c r="B142" s="417"/>
      <c r="C142" s="427"/>
      <c r="D142" s="427"/>
      <c r="E142" s="481"/>
      <c r="F142" s="133">
        <v>2023</v>
      </c>
      <c r="G142" s="134">
        <v>65285.2</v>
      </c>
      <c r="H142" s="134"/>
      <c r="I142" s="134">
        <v>65285.2</v>
      </c>
      <c r="J142" s="134"/>
      <c r="K142" s="134">
        <v>32642.6</v>
      </c>
      <c r="L142" s="134">
        <v>32642.6</v>
      </c>
      <c r="M142" s="134"/>
      <c r="N142" s="427"/>
      <c r="O142" s="427"/>
      <c r="P142" s="481"/>
      <c r="Q142" s="481"/>
      <c r="R142" s="313"/>
      <c r="S142" s="427"/>
    </row>
    <row r="143" spans="1:22" ht="31.5" customHeight="1">
      <c r="A143" s="428"/>
      <c r="B143" s="417"/>
      <c r="C143" s="427"/>
      <c r="D143" s="427"/>
      <c r="E143" s="481"/>
      <c r="F143" s="133">
        <v>2024</v>
      </c>
      <c r="G143" s="134">
        <v>477423</v>
      </c>
      <c r="H143" s="134"/>
      <c r="I143" s="134">
        <v>477423</v>
      </c>
      <c r="J143" s="134"/>
      <c r="K143" s="134">
        <v>117775</v>
      </c>
      <c r="L143" s="134">
        <v>359648</v>
      </c>
      <c r="M143" s="134"/>
      <c r="N143" s="427"/>
      <c r="O143" s="427"/>
      <c r="P143" s="481"/>
      <c r="Q143" s="481"/>
      <c r="R143" s="313"/>
      <c r="S143" s="427"/>
    </row>
    <row r="144" spans="1:22" ht="26.25" customHeight="1">
      <c r="A144" s="396">
        <v>35</v>
      </c>
      <c r="B144" s="399" t="s">
        <v>794</v>
      </c>
      <c r="C144" s="396" t="s">
        <v>1023</v>
      </c>
      <c r="D144" s="396" t="s">
        <v>755</v>
      </c>
      <c r="E144" s="405"/>
      <c r="F144" s="319" t="s">
        <v>795</v>
      </c>
      <c r="G144" s="113">
        <f>SUM(G145:G155)</f>
        <v>686681.68111999985</v>
      </c>
      <c r="H144" s="113">
        <f t="shared" ref="H144:M144" si="12">SUM(H145:H155)</f>
        <v>471231.63</v>
      </c>
      <c r="I144" s="113">
        <f t="shared" si="12"/>
        <v>215450.05111999999</v>
      </c>
      <c r="J144" s="113">
        <f t="shared" si="12"/>
        <v>63624.9</v>
      </c>
      <c r="K144" s="113">
        <f t="shared" si="12"/>
        <v>21528.39056</v>
      </c>
      <c r="L144" s="113">
        <f t="shared" si="12"/>
        <v>130296.76056</v>
      </c>
      <c r="M144" s="113">
        <f t="shared" si="12"/>
        <v>0</v>
      </c>
      <c r="N144" s="396">
        <v>2030</v>
      </c>
      <c r="O144" s="396" t="s">
        <v>796</v>
      </c>
      <c r="P144" s="405"/>
      <c r="Q144" s="405"/>
      <c r="R144" s="396" t="s">
        <v>799</v>
      </c>
      <c r="S144" s="396"/>
    </row>
    <row r="145" spans="1:21" ht="16.5" customHeight="1">
      <c r="A145" s="397"/>
      <c r="B145" s="400"/>
      <c r="C145" s="397"/>
      <c r="D145" s="397"/>
      <c r="E145" s="406"/>
      <c r="F145" s="319">
        <v>2020</v>
      </c>
      <c r="G145" s="113">
        <v>22869.1</v>
      </c>
      <c r="H145" s="163"/>
      <c r="I145" s="113">
        <v>22869.1</v>
      </c>
      <c r="J145" s="163"/>
      <c r="K145" s="163"/>
      <c r="L145" s="113">
        <v>22869.1</v>
      </c>
      <c r="M145" s="164"/>
      <c r="N145" s="397"/>
      <c r="O145" s="397"/>
      <c r="P145" s="406"/>
      <c r="Q145" s="406"/>
      <c r="R145" s="397"/>
      <c r="S145" s="397"/>
    </row>
    <row r="146" spans="1:21" ht="16.5" customHeight="1">
      <c r="A146" s="397"/>
      <c r="B146" s="400"/>
      <c r="C146" s="397"/>
      <c r="D146" s="397"/>
      <c r="E146" s="406"/>
      <c r="F146" s="319">
        <v>2021</v>
      </c>
      <c r="G146" s="113">
        <v>25413.4</v>
      </c>
      <c r="H146" s="113"/>
      <c r="I146" s="113">
        <v>25413.4</v>
      </c>
      <c r="J146" s="113"/>
      <c r="K146" s="113"/>
      <c r="L146" s="113">
        <v>25413.4</v>
      </c>
      <c r="M146" s="164"/>
      <c r="N146" s="397"/>
      <c r="O146" s="397"/>
      <c r="P146" s="406"/>
      <c r="Q146" s="406"/>
      <c r="R146" s="397"/>
      <c r="S146" s="397"/>
    </row>
    <row r="147" spans="1:21" ht="16.5" customHeight="1">
      <c r="A147" s="397"/>
      <c r="B147" s="400"/>
      <c r="C147" s="397"/>
      <c r="D147" s="397"/>
      <c r="E147" s="406"/>
      <c r="F147" s="319">
        <v>2022</v>
      </c>
      <c r="G147" s="113">
        <v>7742.97</v>
      </c>
      <c r="H147" s="113"/>
      <c r="I147" s="113">
        <v>7742.97</v>
      </c>
      <c r="J147" s="113"/>
      <c r="K147" s="113"/>
      <c r="L147" s="113">
        <v>7742.97</v>
      </c>
      <c r="M147" s="164"/>
      <c r="N147" s="397"/>
      <c r="O147" s="397"/>
      <c r="P147" s="406"/>
      <c r="Q147" s="406"/>
      <c r="R147" s="397"/>
      <c r="S147" s="397"/>
    </row>
    <row r="148" spans="1:21" ht="16.5" customHeight="1">
      <c r="A148" s="397"/>
      <c r="B148" s="400"/>
      <c r="C148" s="397"/>
      <c r="D148" s="397"/>
      <c r="E148" s="406"/>
      <c r="F148" s="319">
        <v>2023</v>
      </c>
      <c r="G148" s="113">
        <v>52742.9</v>
      </c>
      <c r="H148" s="161"/>
      <c r="I148" s="113">
        <v>52742.9</v>
      </c>
      <c r="J148" s="113"/>
      <c r="K148" s="113"/>
      <c r="L148" s="113">
        <v>52742.9</v>
      </c>
      <c r="M148" s="164"/>
      <c r="N148" s="397"/>
      <c r="O148" s="397"/>
      <c r="P148" s="406"/>
      <c r="Q148" s="406"/>
      <c r="R148" s="397"/>
      <c r="S148" s="397"/>
    </row>
    <row r="149" spans="1:21" ht="18.95" customHeight="1">
      <c r="A149" s="397"/>
      <c r="B149" s="400"/>
      <c r="C149" s="397"/>
      <c r="D149" s="397"/>
      <c r="E149" s="406"/>
      <c r="F149" s="319">
        <v>2024</v>
      </c>
      <c r="G149" s="113">
        <f>I149</f>
        <v>0</v>
      </c>
      <c r="H149" s="113"/>
      <c r="I149" s="113"/>
      <c r="J149" s="113"/>
      <c r="K149" s="113"/>
      <c r="L149" s="113"/>
      <c r="M149" s="164"/>
      <c r="N149" s="397"/>
      <c r="O149" s="397"/>
      <c r="P149" s="406"/>
      <c r="Q149" s="406"/>
      <c r="R149" s="397"/>
      <c r="S149" s="397"/>
    </row>
    <row r="150" spans="1:21" ht="18.95" customHeight="1">
      <c r="A150" s="397"/>
      <c r="B150" s="400"/>
      <c r="C150" s="397"/>
      <c r="D150" s="397"/>
      <c r="E150" s="406"/>
      <c r="F150" s="319">
        <v>2025</v>
      </c>
      <c r="G150" s="113">
        <f>I150</f>
        <v>106681.68111999999</v>
      </c>
      <c r="H150" s="113"/>
      <c r="I150" s="113">
        <f>J150+K150+L150</f>
        <v>106681.68111999999</v>
      </c>
      <c r="J150" s="113">
        <v>63624.9</v>
      </c>
      <c r="K150" s="113">
        <f>14292.55+7235.84056</f>
        <v>21528.39056</v>
      </c>
      <c r="L150" s="113">
        <f>14292.55+7235.84056</f>
        <v>21528.39056</v>
      </c>
      <c r="M150" s="164"/>
      <c r="N150" s="397"/>
      <c r="O150" s="397"/>
      <c r="P150" s="406"/>
      <c r="Q150" s="406"/>
      <c r="R150" s="397"/>
      <c r="S150" s="397"/>
    </row>
    <row r="151" spans="1:21" ht="18.95" customHeight="1">
      <c r="A151" s="397"/>
      <c r="B151" s="400"/>
      <c r="C151" s="397"/>
      <c r="D151" s="397"/>
      <c r="E151" s="406"/>
      <c r="F151" s="319">
        <v>2026</v>
      </c>
      <c r="G151" s="113"/>
      <c r="H151" s="113"/>
      <c r="I151" s="113"/>
      <c r="J151" s="113"/>
      <c r="K151" s="113"/>
      <c r="L151" s="113"/>
      <c r="M151" s="164"/>
      <c r="N151" s="397"/>
      <c r="O151" s="397"/>
      <c r="P151" s="406"/>
      <c r="Q151" s="406"/>
      <c r="R151" s="397"/>
      <c r="S151" s="397"/>
    </row>
    <row r="152" spans="1:21" ht="18.95" customHeight="1">
      <c r="A152" s="397"/>
      <c r="B152" s="400"/>
      <c r="C152" s="397"/>
      <c r="D152" s="397"/>
      <c r="E152" s="406"/>
      <c r="F152" s="319">
        <v>2027</v>
      </c>
      <c r="G152" s="113">
        <v>110000</v>
      </c>
      <c r="H152" s="113">
        <v>110000</v>
      </c>
      <c r="I152" s="113"/>
      <c r="J152" s="113"/>
      <c r="K152" s="113"/>
      <c r="L152" s="113"/>
      <c r="M152" s="164"/>
      <c r="N152" s="397"/>
      <c r="O152" s="397"/>
      <c r="P152" s="406"/>
      <c r="Q152" s="406"/>
      <c r="R152" s="397"/>
      <c r="S152" s="397"/>
    </row>
    <row r="153" spans="1:21" ht="18.95" customHeight="1">
      <c r="A153" s="397"/>
      <c r="B153" s="400"/>
      <c r="C153" s="397"/>
      <c r="D153" s="397"/>
      <c r="E153" s="406"/>
      <c r="F153" s="319">
        <v>2028</v>
      </c>
      <c r="G153" s="113">
        <v>110000</v>
      </c>
      <c r="H153" s="113">
        <v>110000</v>
      </c>
      <c r="I153" s="113"/>
      <c r="J153" s="113"/>
      <c r="K153" s="113"/>
      <c r="L153" s="113"/>
      <c r="M153" s="164"/>
      <c r="N153" s="397"/>
      <c r="O153" s="397"/>
      <c r="P153" s="406"/>
      <c r="Q153" s="406"/>
      <c r="R153" s="397"/>
      <c r="S153" s="397"/>
    </row>
    <row r="154" spans="1:21" ht="20.25" customHeight="1">
      <c r="A154" s="397"/>
      <c r="B154" s="400"/>
      <c r="C154" s="397"/>
      <c r="D154" s="397"/>
      <c r="E154" s="406"/>
      <c r="F154" s="319">
        <v>2029</v>
      </c>
      <c r="G154" s="113">
        <v>117742.93</v>
      </c>
      <c r="H154" s="113">
        <v>117742.93</v>
      </c>
      <c r="I154" s="113"/>
      <c r="J154" s="113"/>
      <c r="K154" s="113"/>
      <c r="L154" s="113"/>
      <c r="M154" s="164"/>
      <c r="N154" s="397"/>
      <c r="O154" s="397"/>
      <c r="P154" s="406"/>
      <c r="Q154" s="406"/>
      <c r="R154" s="397"/>
      <c r="S154" s="397"/>
    </row>
    <row r="155" spans="1:21" ht="18.95" customHeight="1">
      <c r="A155" s="398"/>
      <c r="B155" s="401"/>
      <c r="C155" s="398"/>
      <c r="D155" s="398"/>
      <c r="E155" s="436"/>
      <c r="F155" s="319">
        <v>2030</v>
      </c>
      <c r="G155" s="113">
        <v>133488.70000000001</v>
      </c>
      <c r="H155" s="113">
        <v>133488.70000000001</v>
      </c>
      <c r="I155" s="113"/>
      <c r="J155" s="113"/>
      <c r="K155" s="113"/>
      <c r="L155" s="113"/>
      <c r="M155" s="164"/>
      <c r="N155" s="398"/>
      <c r="O155" s="398"/>
      <c r="P155" s="436"/>
      <c r="Q155" s="436"/>
      <c r="R155" s="398"/>
      <c r="S155" s="398"/>
    </row>
    <row r="156" spans="1:21" ht="31.7" customHeight="1">
      <c r="A156" s="396">
        <v>36</v>
      </c>
      <c r="B156" s="399" t="s">
        <v>58</v>
      </c>
      <c r="C156" s="396" t="s">
        <v>1023</v>
      </c>
      <c r="D156" s="396" t="s">
        <v>755</v>
      </c>
      <c r="E156" s="405"/>
      <c r="F156" s="319" t="s">
        <v>1054</v>
      </c>
      <c r="G156" s="113">
        <f>G157+G158+G161</f>
        <v>229446.01</v>
      </c>
      <c r="H156" s="113">
        <f>H161</f>
        <v>179546.01</v>
      </c>
      <c r="I156" s="113">
        <v>49900</v>
      </c>
      <c r="J156" s="113"/>
      <c r="K156" s="113">
        <v>5000</v>
      </c>
      <c r="L156" s="113">
        <v>44900</v>
      </c>
      <c r="M156" s="113"/>
      <c r="N156" s="294">
        <v>2025</v>
      </c>
      <c r="O156" s="396" t="s">
        <v>776</v>
      </c>
      <c r="P156" s="301"/>
      <c r="Q156" s="301"/>
      <c r="R156" s="396" t="s">
        <v>544</v>
      </c>
      <c r="S156" s="405"/>
      <c r="U156" s="61" t="s">
        <v>59</v>
      </c>
    </row>
    <row r="157" spans="1:21" ht="31.7" customHeight="1">
      <c r="A157" s="397"/>
      <c r="B157" s="400"/>
      <c r="C157" s="397"/>
      <c r="D157" s="397"/>
      <c r="E157" s="406"/>
      <c r="F157" s="319" t="s">
        <v>840</v>
      </c>
      <c r="G157" s="113">
        <v>47500</v>
      </c>
      <c r="H157" s="113"/>
      <c r="I157" s="113">
        <v>47500</v>
      </c>
      <c r="J157" s="113"/>
      <c r="K157" s="113">
        <v>5000</v>
      </c>
      <c r="L157" s="113">
        <v>42500</v>
      </c>
      <c r="M157" s="113"/>
      <c r="N157" s="295"/>
      <c r="O157" s="397"/>
      <c r="P157" s="302"/>
      <c r="Q157" s="302"/>
      <c r="R157" s="397"/>
      <c r="S157" s="406"/>
      <c r="U157" s="62"/>
    </row>
    <row r="158" spans="1:21" ht="19.5" customHeight="1">
      <c r="A158" s="397"/>
      <c r="B158" s="400"/>
      <c r="C158" s="397"/>
      <c r="D158" s="397"/>
      <c r="E158" s="406"/>
      <c r="F158" s="319">
        <v>2021</v>
      </c>
      <c r="G158" s="113">
        <v>2400</v>
      </c>
      <c r="H158" s="113"/>
      <c r="I158" s="113">
        <v>2400</v>
      </c>
      <c r="J158" s="113"/>
      <c r="K158" s="113"/>
      <c r="L158" s="113">
        <v>2400</v>
      </c>
      <c r="M158" s="113"/>
      <c r="N158" s="295"/>
      <c r="O158" s="397"/>
      <c r="P158" s="302"/>
      <c r="Q158" s="302"/>
      <c r="R158" s="397"/>
      <c r="S158" s="406"/>
      <c r="U158" s="62"/>
    </row>
    <row r="159" spans="1:21" ht="19.5" customHeight="1">
      <c r="A159" s="397"/>
      <c r="B159" s="400"/>
      <c r="C159" s="397"/>
      <c r="D159" s="397"/>
      <c r="E159" s="406"/>
      <c r="F159" s="319">
        <v>2023</v>
      </c>
      <c r="G159" s="113">
        <v>0</v>
      </c>
      <c r="H159" s="113"/>
      <c r="I159" s="113"/>
      <c r="J159" s="113"/>
      <c r="K159" s="113"/>
      <c r="L159" s="113"/>
      <c r="M159" s="113"/>
      <c r="N159" s="295"/>
      <c r="O159" s="397"/>
      <c r="P159" s="302"/>
      <c r="Q159" s="302"/>
      <c r="R159" s="397"/>
      <c r="S159" s="406"/>
      <c r="U159" s="62"/>
    </row>
    <row r="160" spans="1:21" ht="19.5" customHeight="1">
      <c r="A160" s="397"/>
      <c r="B160" s="400"/>
      <c r="C160" s="397"/>
      <c r="D160" s="397"/>
      <c r="E160" s="406"/>
      <c r="F160" s="319">
        <v>2024</v>
      </c>
      <c r="G160" s="113">
        <v>0</v>
      </c>
      <c r="H160" s="113"/>
      <c r="I160" s="113"/>
      <c r="J160" s="113"/>
      <c r="K160" s="113"/>
      <c r="L160" s="113"/>
      <c r="M160" s="113"/>
      <c r="N160" s="295"/>
      <c r="O160" s="397"/>
      <c r="P160" s="302"/>
      <c r="Q160" s="302"/>
      <c r="R160" s="397"/>
      <c r="S160" s="406"/>
      <c r="U160" s="62"/>
    </row>
    <row r="161" spans="1:21" ht="36.6" customHeight="1">
      <c r="A161" s="398"/>
      <c r="B161" s="401"/>
      <c r="C161" s="398"/>
      <c r="D161" s="398"/>
      <c r="E161" s="436"/>
      <c r="F161" s="319">
        <v>2025</v>
      </c>
      <c r="G161" s="113">
        <v>179546.01</v>
      </c>
      <c r="H161" s="113">
        <v>179546.01</v>
      </c>
      <c r="I161" s="113"/>
      <c r="J161" s="113"/>
      <c r="K161" s="113"/>
      <c r="L161" s="113"/>
      <c r="M161" s="113"/>
      <c r="N161" s="295"/>
      <c r="O161" s="398"/>
      <c r="P161" s="302"/>
      <c r="Q161" s="302"/>
      <c r="R161" s="398"/>
      <c r="S161" s="436"/>
      <c r="U161" s="62"/>
    </row>
    <row r="162" spans="1:21" ht="30.75" customHeight="1">
      <c r="A162" s="396">
        <v>37</v>
      </c>
      <c r="B162" s="399" t="s">
        <v>60</v>
      </c>
      <c r="C162" s="396" t="s">
        <v>627</v>
      </c>
      <c r="D162" s="396" t="s">
        <v>755</v>
      </c>
      <c r="E162" s="405"/>
      <c r="F162" s="319" t="s">
        <v>797</v>
      </c>
      <c r="G162" s="113">
        <f t="shared" ref="G162:H162" si="13">SUM(G163:G174)</f>
        <v>1342690.7</v>
      </c>
      <c r="H162" s="113">
        <f t="shared" si="13"/>
        <v>425200</v>
      </c>
      <c r="I162" s="113">
        <f>SUM(I163:I174)</f>
        <v>917490.7</v>
      </c>
      <c r="J162" s="113"/>
      <c r="K162" s="113"/>
      <c r="L162" s="113">
        <f>SUM(L163:L174)</f>
        <v>917490.7</v>
      </c>
      <c r="M162" s="113"/>
      <c r="N162" s="396" t="str">
        <f t="shared" ref="N162" si="14">RIGHT(F162,4)</f>
        <v>2030</v>
      </c>
      <c r="O162" s="396" t="s">
        <v>775</v>
      </c>
      <c r="P162" s="405"/>
      <c r="Q162" s="405"/>
      <c r="R162" s="396" t="s">
        <v>255</v>
      </c>
      <c r="S162" s="396"/>
    </row>
    <row r="163" spans="1:21" ht="22.7" customHeight="1">
      <c r="A163" s="397"/>
      <c r="B163" s="400"/>
      <c r="C163" s="397"/>
      <c r="D163" s="397"/>
      <c r="E163" s="406"/>
      <c r="F163" s="319" t="s">
        <v>604</v>
      </c>
      <c r="G163" s="113">
        <f t="shared" ref="G163:G164" si="15">H163+I163</f>
        <v>492734.99999999994</v>
      </c>
      <c r="H163" s="165"/>
      <c r="I163" s="113">
        <f>K163+L163</f>
        <v>492734.99999999994</v>
      </c>
      <c r="J163" s="113"/>
      <c r="K163" s="113"/>
      <c r="L163" s="113">
        <f>56000+102426.8+149848.4+184459.8</f>
        <v>492734.99999999994</v>
      </c>
      <c r="M163" s="113"/>
      <c r="N163" s="397"/>
      <c r="O163" s="397"/>
      <c r="P163" s="406"/>
      <c r="Q163" s="406"/>
      <c r="R163" s="397"/>
      <c r="S163" s="397"/>
    </row>
    <row r="164" spans="1:21" ht="22.7" customHeight="1">
      <c r="A164" s="397"/>
      <c r="B164" s="400"/>
      <c r="C164" s="397"/>
      <c r="D164" s="397"/>
      <c r="E164" s="406"/>
      <c r="F164" s="319">
        <v>2020</v>
      </c>
      <c r="G164" s="113">
        <f t="shared" si="15"/>
        <v>50000</v>
      </c>
      <c r="H164" s="159"/>
      <c r="I164" s="113">
        <f t="shared" ref="I164:I165" si="16">K164+L164</f>
        <v>50000</v>
      </c>
      <c r="J164" s="113"/>
      <c r="K164" s="113"/>
      <c r="L164" s="113">
        <v>50000</v>
      </c>
      <c r="M164" s="113"/>
      <c r="N164" s="397"/>
      <c r="O164" s="397"/>
      <c r="P164" s="406"/>
      <c r="Q164" s="406"/>
      <c r="R164" s="397"/>
      <c r="S164" s="397"/>
    </row>
    <row r="165" spans="1:21" ht="22.5" customHeight="1">
      <c r="A165" s="397"/>
      <c r="B165" s="400"/>
      <c r="C165" s="397"/>
      <c r="D165" s="397"/>
      <c r="E165" s="406"/>
      <c r="F165" s="319">
        <v>2021</v>
      </c>
      <c r="G165" s="113">
        <f>H165+I165</f>
        <v>374755.7</v>
      </c>
      <c r="H165" s="113"/>
      <c r="I165" s="113">
        <f t="shared" si="16"/>
        <v>374755.7</v>
      </c>
      <c r="J165" s="113"/>
      <c r="K165" s="113"/>
      <c r="L165" s="113">
        <v>374755.7</v>
      </c>
      <c r="M165" s="113"/>
      <c r="N165" s="397"/>
      <c r="O165" s="397"/>
      <c r="P165" s="406"/>
      <c r="Q165" s="406"/>
      <c r="R165" s="397"/>
      <c r="S165" s="397"/>
    </row>
    <row r="166" spans="1:21" ht="20.100000000000001" customHeight="1">
      <c r="A166" s="397"/>
      <c r="B166" s="400"/>
      <c r="C166" s="397"/>
      <c r="D166" s="397"/>
      <c r="E166" s="406"/>
      <c r="F166" s="319">
        <v>2022</v>
      </c>
      <c r="G166" s="113"/>
      <c r="H166" s="113"/>
      <c r="I166" s="113"/>
      <c r="J166" s="113"/>
      <c r="K166" s="113"/>
      <c r="L166" s="113"/>
      <c r="M166" s="113"/>
      <c r="N166" s="397"/>
      <c r="O166" s="397"/>
      <c r="P166" s="406"/>
      <c r="Q166" s="406"/>
      <c r="R166" s="397"/>
      <c r="S166" s="397"/>
    </row>
    <row r="167" spans="1:21" ht="20.100000000000001" customHeight="1">
      <c r="A167" s="397"/>
      <c r="B167" s="400"/>
      <c r="C167" s="397"/>
      <c r="D167" s="397"/>
      <c r="E167" s="406"/>
      <c r="F167" s="319">
        <v>2023</v>
      </c>
      <c r="G167" s="113"/>
      <c r="H167" s="113"/>
      <c r="I167" s="113"/>
      <c r="J167" s="113"/>
      <c r="K167" s="113"/>
      <c r="L167" s="113"/>
      <c r="M167" s="113"/>
      <c r="N167" s="397"/>
      <c r="O167" s="397"/>
      <c r="P167" s="406"/>
      <c r="Q167" s="406"/>
      <c r="R167" s="397"/>
      <c r="S167" s="397"/>
    </row>
    <row r="168" spans="1:21" ht="18" customHeight="1">
      <c r="A168" s="397"/>
      <c r="B168" s="400"/>
      <c r="C168" s="397"/>
      <c r="D168" s="397"/>
      <c r="E168" s="406"/>
      <c r="F168" s="319">
        <v>2024</v>
      </c>
      <c r="G168" s="113"/>
      <c r="H168" s="113"/>
      <c r="I168" s="113"/>
      <c r="J168" s="113"/>
      <c r="K168" s="113"/>
      <c r="L168" s="113"/>
      <c r="M168" s="113"/>
      <c r="N168" s="397"/>
      <c r="O168" s="397"/>
      <c r="P168" s="406"/>
      <c r="Q168" s="406"/>
      <c r="R168" s="397"/>
      <c r="S168" s="397"/>
    </row>
    <row r="169" spans="1:21" ht="18" customHeight="1">
      <c r="A169" s="397"/>
      <c r="B169" s="400"/>
      <c r="C169" s="397"/>
      <c r="D169" s="397"/>
      <c r="E169" s="406"/>
      <c r="F169" s="319">
        <v>2025</v>
      </c>
      <c r="G169" s="113"/>
      <c r="H169" s="113"/>
      <c r="I169" s="113"/>
      <c r="J169" s="113"/>
      <c r="K169" s="113"/>
      <c r="L169" s="113"/>
      <c r="M169" s="113"/>
      <c r="N169" s="397"/>
      <c r="O169" s="397"/>
      <c r="P169" s="406"/>
      <c r="Q169" s="406"/>
      <c r="R169" s="397"/>
      <c r="S169" s="397"/>
    </row>
    <row r="170" spans="1:21" ht="18" customHeight="1">
      <c r="A170" s="397"/>
      <c r="B170" s="400"/>
      <c r="C170" s="397"/>
      <c r="D170" s="397"/>
      <c r="E170" s="406"/>
      <c r="F170" s="319">
        <v>2026</v>
      </c>
      <c r="G170" s="113"/>
      <c r="H170" s="113"/>
      <c r="I170" s="113"/>
      <c r="J170" s="113"/>
      <c r="K170" s="113"/>
      <c r="L170" s="113"/>
      <c r="M170" s="113"/>
      <c r="N170" s="397"/>
      <c r="O170" s="397"/>
      <c r="P170" s="406"/>
      <c r="Q170" s="406"/>
      <c r="R170" s="397"/>
      <c r="S170" s="397"/>
    </row>
    <row r="171" spans="1:21" ht="18" customHeight="1">
      <c r="A171" s="397"/>
      <c r="B171" s="400"/>
      <c r="C171" s="397"/>
      <c r="D171" s="397"/>
      <c r="E171" s="406"/>
      <c r="F171" s="319">
        <v>2027</v>
      </c>
      <c r="G171" s="113">
        <f>60000+180000</f>
        <v>240000</v>
      </c>
      <c r="H171" s="113">
        <f>60000+180000</f>
        <v>240000</v>
      </c>
      <c r="I171" s="113"/>
      <c r="J171" s="113"/>
      <c r="K171" s="113"/>
      <c r="L171" s="113"/>
      <c r="M171" s="113"/>
      <c r="N171" s="397"/>
      <c r="O171" s="397"/>
      <c r="P171" s="406"/>
      <c r="Q171" s="406"/>
      <c r="R171" s="397"/>
      <c r="S171" s="397"/>
    </row>
    <row r="172" spans="1:21" ht="18" customHeight="1">
      <c r="A172" s="397"/>
      <c r="B172" s="400"/>
      <c r="C172" s="397"/>
      <c r="D172" s="397"/>
      <c r="E172" s="406"/>
      <c r="F172" s="319">
        <v>2028</v>
      </c>
      <c r="G172" s="113">
        <v>60000</v>
      </c>
      <c r="H172" s="113">
        <v>60000</v>
      </c>
      <c r="I172" s="113"/>
      <c r="J172" s="113"/>
      <c r="K172" s="113"/>
      <c r="L172" s="113"/>
      <c r="M172" s="113"/>
      <c r="N172" s="397"/>
      <c r="O172" s="397"/>
      <c r="P172" s="406"/>
      <c r="Q172" s="406"/>
      <c r="R172" s="397"/>
      <c r="S172" s="397"/>
    </row>
    <row r="173" spans="1:21" ht="18" customHeight="1">
      <c r="A173" s="397"/>
      <c r="B173" s="400"/>
      <c r="C173" s="397"/>
      <c r="D173" s="397"/>
      <c r="E173" s="406"/>
      <c r="F173" s="319">
        <v>2029</v>
      </c>
      <c r="G173" s="113">
        <v>60000</v>
      </c>
      <c r="H173" s="113">
        <v>60000</v>
      </c>
      <c r="I173" s="113"/>
      <c r="J173" s="113"/>
      <c r="K173" s="113"/>
      <c r="L173" s="113"/>
      <c r="M173" s="113"/>
      <c r="N173" s="397"/>
      <c r="O173" s="397"/>
      <c r="P173" s="406"/>
      <c r="Q173" s="406"/>
      <c r="R173" s="397"/>
      <c r="S173" s="397"/>
    </row>
    <row r="174" spans="1:21" ht="20.100000000000001" customHeight="1">
      <c r="A174" s="398"/>
      <c r="B174" s="401"/>
      <c r="C174" s="398"/>
      <c r="D174" s="398"/>
      <c r="E174" s="436"/>
      <c r="F174" s="319">
        <v>2030</v>
      </c>
      <c r="G174" s="113">
        <v>65200</v>
      </c>
      <c r="H174" s="113">
        <v>65200</v>
      </c>
      <c r="I174" s="113"/>
      <c r="J174" s="113"/>
      <c r="K174" s="113"/>
      <c r="L174" s="113"/>
      <c r="M174" s="113"/>
      <c r="N174" s="398"/>
      <c r="O174" s="398"/>
      <c r="P174" s="436"/>
      <c r="Q174" s="436"/>
      <c r="R174" s="398"/>
      <c r="S174" s="398"/>
    </row>
    <row r="175" spans="1:21" ht="24" customHeight="1">
      <c r="A175" s="426">
        <v>38</v>
      </c>
      <c r="B175" s="416" t="s">
        <v>745</v>
      </c>
      <c r="C175" s="426" t="s">
        <v>627</v>
      </c>
      <c r="D175" s="426" t="s">
        <v>755</v>
      </c>
      <c r="E175" s="480"/>
      <c r="F175" s="133" t="s">
        <v>798</v>
      </c>
      <c r="G175" s="134">
        <v>536900</v>
      </c>
      <c r="H175" s="134">
        <v>45781.7</v>
      </c>
      <c r="I175" s="134">
        <v>491118.3</v>
      </c>
      <c r="J175" s="134"/>
      <c r="K175" s="134">
        <v>9500</v>
      </c>
      <c r="L175" s="134">
        <v>481618.3</v>
      </c>
      <c r="M175" s="134"/>
      <c r="N175" s="426">
        <v>2024</v>
      </c>
      <c r="O175" s="426" t="s">
        <v>776</v>
      </c>
      <c r="P175" s="480"/>
      <c r="Q175" s="480"/>
      <c r="R175" s="426" t="s">
        <v>799</v>
      </c>
      <c r="S175" s="480"/>
      <c r="U175" s="61" t="s">
        <v>62</v>
      </c>
    </row>
    <row r="176" spans="1:21" ht="18.95" customHeight="1">
      <c r="A176" s="427"/>
      <c r="B176" s="417"/>
      <c r="C176" s="427"/>
      <c r="D176" s="427"/>
      <c r="E176" s="481"/>
      <c r="F176" s="133" t="s">
        <v>840</v>
      </c>
      <c r="G176" s="134">
        <v>368400</v>
      </c>
      <c r="H176" s="134"/>
      <c r="I176" s="134">
        <v>368400</v>
      </c>
      <c r="J176" s="134"/>
      <c r="K176" s="134">
        <v>9500</v>
      </c>
      <c r="L176" s="134">
        <v>358900</v>
      </c>
      <c r="M176" s="134"/>
      <c r="N176" s="427"/>
      <c r="O176" s="427"/>
      <c r="P176" s="481"/>
      <c r="Q176" s="481"/>
      <c r="R176" s="427"/>
      <c r="S176" s="481"/>
      <c r="U176" s="62"/>
    </row>
    <row r="177" spans="1:21" ht="18.95" customHeight="1">
      <c r="A177" s="427"/>
      <c r="B177" s="417"/>
      <c r="C177" s="427"/>
      <c r="D177" s="427"/>
      <c r="E177" s="481"/>
      <c r="F177" s="133">
        <v>2020</v>
      </c>
      <c r="G177" s="134">
        <v>61463.1</v>
      </c>
      <c r="H177" s="134"/>
      <c r="I177" s="134">
        <v>61463.1</v>
      </c>
      <c r="J177" s="134"/>
      <c r="K177" s="134"/>
      <c r="L177" s="134">
        <v>61463.1</v>
      </c>
      <c r="M177" s="134"/>
      <c r="N177" s="427"/>
      <c r="O177" s="427"/>
      <c r="P177" s="481"/>
      <c r="Q177" s="481"/>
      <c r="R177" s="427"/>
      <c r="S177" s="481"/>
      <c r="U177" s="62"/>
    </row>
    <row r="178" spans="1:21" ht="21.75" customHeight="1">
      <c r="A178" s="427"/>
      <c r="B178" s="417"/>
      <c r="C178" s="427"/>
      <c r="D178" s="427"/>
      <c r="E178" s="481"/>
      <c r="F178" s="133">
        <v>2021</v>
      </c>
      <c r="G178" s="134">
        <v>55346.9</v>
      </c>
      <c r="H178" s="134"/>
      <c r="I178" s="134">
        <v>55346.9</v>
      </c>
      <c r="J178" s="134"/>
      <c r="K178" s="134"/>
      <c r="L178" s="134">
        <v>55346.9</v>
      </c>
      <c r="M178" s="134"/>
      <c r="N178" s="427"/>
      <c r="O178" s="427"/>
      <c r="P178" s="481"/>
      <c r="Q178" s="481"/>
      <c r="R178" s="427"/>
      <c r="S178" s="481"/>
      <c r="U178" s="62"/>
    </row>
    <row r="179" spans="1:21" ht="21.75" customHeight="1">
      <c r="A179" s="427"/>
      <c r="B179" s="417"/>
      <c r="C179" s="427"/>
      <c r="D179" s="427"/>
      <c r="E179" s="481"/>
      <c r="F179" s="133">
        <v>2022</v>
      </c>
      <c r="G179" s="134"/>
      <c r="H179" s="134"/>
      <c r="I179" s="134"/>
      <c r="J179" s="134"/>
      <c r="K179" s="134"/>
      <c r="L179" s="134"/>
      <c r="M179" s="134"/>
      <c r="N179" s="427"/>
      <c r="O179" s="427"/>
      <c r="P179" s="481"/>
      <c r="Q179" s="481"/>
      <c r="R179" s="427"/>
      <c r="S179" s="481"/>
      <c r="U179" s="62"/>
    </row>
    <row r="180" spans="1:21" ht="21.75" customHeight="1">
      <c r="A180" s="427"/>
      <c r="B180" s="417"/>
      <c r="C180" s="427"/>
      <c r="D180" s="427"/>
      <c r="E180" s="481"/>
      <c r="F180" s="133">
        <v>2023</v>
      </c>
      <c r="G180" s="161">
        <f>I180</f>
        <v>5905.8</v>
      </c>
      <c r="H180" s="134"/>
      <c r="I180" s="134">
        <v>5905.8</v>
      </c>
      <c r="J180" s="134"/>
      <c r="K180" s="134"/>
      <c r="L180" s="134">
        <v>5905.8</v>
      </c>
      <c r="M180" s="134"/>
      <c r="N180" s="427"/>
      <c r="O180" s="427"/>
      <c r="P180" s="481"/>
      <c r="Q180" s="481"/>
      <c r="R180" s="427"/>
      <c r="S180" s="481"/>
      <c r="U180" s="62"/>
    </row>
    <row r="181" spans="1:21" ht="21" customHeight="1" thickBot="1">
      <c r="A181" s="428"/>
      <c r="B181" s="446"/>
      <c r="C181" s="428"/>
      <c r="D181" s="428"/>
      <c r="E181" s="482"/>
      <c r="F181" s="133">
        <v>2024</v>
      </c>
      <c r="G181" s="134">
        <f>H181</f>
        <v>45781.7</v>
      </c>
      <c r="H181" s="134">
        <v>45781.7</v>
      </c>
      <c r="I181" s="134"/>
      <c r="J181" s="134"/>
      <c r="K181" s="134"/>
      <c r="L181" s="134"/>
      <c r="M181" s="134"/>
      <c r="N181" s="428"/>
      <c r="O181" s="428"/>
      <c r="P181" s="482"/>
      <c r="Q181" s="482"/>
      <c r="R181" s="428"/>
      <c r="S181" s="482"/>
      <c r="U181" s="62"/>
    </row>
    <row r="182" spans="1:21" ht="66.75" customHeight="1">
      <c r="A182" s="533">
        <v>39</v>
      </c>
      <c r="B182" s="421" t="s">
        <v>845</v>
      </c>
      <c r="C182" s="429" t="s">
        <v>971</v>
      </c>
      <c r="D182" s="429" t="s">
        <v>755</v>
      </c>
      <c r="E182" s="429" t="s">
        <v>972</v>
      </c>
      <c r="F182" s="166" t="s">
        <v>751</v>
      </c>
      <c r="G182" s="167">
        <f>SUM(G183:G186)</f>
        <v>2105562.3200000003</v>
      </c>
      <c r="H182" s="167"/>
      <c r="I182" s="167">
        <f>SUM(I183:I186)</f>
        <v>2105562.3200000003</v>
      </c>
      <c r="J182" s="167">
        <f>SUM(J183:J186)</f>
        <v>277019.5</v>
      </c>
      <c r="K182" s="167">
        <f>SUM(K183:K186)</f>
        <v>882709.87</v>
      </c>
      <c r="L182" s="167">
        <f>SUM(L183:L186)</f>
        <v>945832.95</v>
      </c>
      <c r="M182" s="167">
        <v>0</v>
      </c>
      <c r="N182" s="494">
        <v>2024</v>
      </c>
      <c r="O182" s="421" t="s">
        <v>846</v>
      </c>
      <c r="P182" s="429" t="s">
        <v>973</v>
      </c>
      <c r="Q182" s="429" t="s">
        <v>805</v>
      </c>
      <c r="R182" s="421" t="s">
        <v>1047</v>
      </c>
      <c r="S182" s="506" t="s">
        <v>974</v>
      </c>
    </row>
    <row r="183" spans="1:21" ht="52.9" customHeight="1">
      <c r="A183" s="534"/>
      <c r="B183" s="417"/>
      <c r="C183" s="427"/>
      <c r="D183" s="427"/>
      <c r="E183" s="427"/>
      <c r="F183" s="133" t="s">
        <v>890</v>
      </c>
      <c r="G183" s="134">
        <f>SUM(I183)</f>
        <v>20755.599999999999</v>
      </c>
      <c r="H183" s="134">
        <v>0</v>
      </c>
      <c r="I183" s="134">
        <f>SUM(J183:L183)</f>
        <v>20755.599999999999</v>
      </c>
      <c r="J183" s="134">
        <v>0</v>
      </c>
      <c r="K183" s="134">
        <v>0</v>
      </c>
      <c r="L183" s="134">
        <v>20755.599999999999</v>
      </c>
      <c r="M183" s="134">
        <v>0</v>
      </c>
      <c r="N183" s="447"/>
      <c r="O183" s="417"/>
      <c r="P183" s="427"/>
      <c r="Q183" s="427"/>
      <c r="R183" s="417"/>
      <c r="S183" s="507"/>
    </row>
    <row r="184" spans="1:21" ht="66" customHeight="1">
      <c r="A184" s="534"/>
      <c r="B184" s="417"/>
      <c r="C184" s="427"/>
      <c r="D184" s="427"/>
      <c r="E184" s="427"/>
      <c r="F184" s="133" t="s">
        <v>950</v>
      </c>
      <c r="G184" s="134">
        <f t="shared" ref="G184:G186" si="17">SUM(I184)</f>
        <v>859125.66999999993</v>
      </c>
      <c r="H184" s="134">
        <v>0</v>
      </c>
      <c r="I184" s="134">
        <f>SUM(J184:L184)</f>
        <v>859125.66999999993</v>
      </c>
      <c r="J184" s="134">
        <v>277019.5</v>
      </c>
      <c r="K184" s="134">
        <f>SUM(279915.75)</f>
        <v>279915.75</v>
      </c>
      <c r="L184" s="134">
        <v>302190.42</v>
      </c>
      <c r="M184" s="134">
        <v>0</v>
      </c>
      <c r="N184" s="447"/>
      <c r="O184" s="417"/>
      <c r="P184" s="427"/>
      <c r="Q184" s="427"/>
      <c r="R184" s="417"/>
      <c r="S184" s="507"/>
    </row>
    <row r="185" spans="1:21" ht="50.25" customHeight="1">
      <c r="A185" s="534"/>
      <c r="B185" s="417"/>
      <c r="C185" s="427"/>
      <c r="D185" s="427"/>
      <c r="E185" s="427"/>
      <c r="F185" s="133" t="s">
        <v>984</v>
      </c>
      <c r="G185" s="134">
        <f t="shared" si="17"/>
        <v>196262.5</v>
      </c>
      <c r="H185" s="134">
        <v>0</v>
      </c>
      <c r="I185" s="134">
        <f>SUM(J185:M185)</f>
        <v>196262.5</v>
      </c>
      <c r="J185" s="134"/>
      <c r="K185" s="134">
        <v>92184.3</v>
      </c>
      <c r="L185" s="134">
        <v>104078.2</v>
      </c>
      <c r="M185" s="134">
        <v>0</v>
      </c>
      <c r="N185" s="447"/>
      <c r="O185" s="417"/>
      <c r="P185" s="427"/>
      <c r="Q185" s="427"/>
      <c r="R185" s="417"/>
      <c r="S185" s="507"/>
    </row>
    <row r="186" spans="1:21" ht="69" customHeight="1" thickBot="1">
      <c r="A186" s="535"/>
      <c r="B186" s="422"/>
      <c r="C186" s="430"/>
      <c r="D186" s="430"/>
      <c r="E186" s="430"/>
      <c r="F186" s="168">
        <v>2024</v>
      </c>
      <c r="G186" s="169">
        <f t="shared" si="17"/>
        <v>1029418.55</v>
      </c>
      <c r="H186" s="169"/>
      <c r="I186" s="169">
        <f>SUM(J186:M186)</f>
        <v>1029418.55</v>
      </c>
      <c r="J186" s="169"/>
      <c r="K186" s="169">
        <v>510609.82</v>
      </c>
      <c r="L186" s="169">
        <v>518808.73</v>
      </c>
      <c r="M186" s="169">
        <v>0</v>
      </c>
      <c r="N186" s="495"/>
      <c r="O186" s="422"/>
      <c r="P186" s="430"/>
      <c r="Q186" s="430"/>
      <c r="R186" s="422"/>
      <c r="S186" s="508"/>
    </row>
    <row r="187" spans="1:21" ht="70.900000000000006" customHeight="1">
      <c r="A187" s="294">
        <v>40</v>
      </c>
      <c r="B187" s="297" t="s">
        <v>847</v>
      </c>
      <c r="C187" s="294"/>
      <c r="D187" s="294"/>
      <c r="E187" s="294" t="s">
        <v>848</v>
      </c>
      <c r="F187" s="319" t="s">
        <v>233</v>
      </c>
      <c r="G187" s="319" t="s">
        <v>233</v>
      </c>
      <c r="H187" s="113"/>
      <c r="I187" s="113"/>
      <c r="J187" s="113"/>
      <c r="K187" s="113"/>
      <c r="L187" s="113"/>
      <c r="M187" s="113"/>
      <c r="N187" s="319" t="s">
        <v>233</v>
      </c>
      <c r="O187" s="319" t="s">
        <v>846</v>
      </c>
      <c r="P187" s="301"/>
      <c r="Q187" s="301"/>
      <c r="R187" s="294" t="s">
        <v>891</v>
      </c>
      <c r="S187" s="294" t="s">
        <v>872</v>
      </c>
    </row>
    <row r="188" spans="1:21" ht="27.95" customHeight="1">
      <c r="A188" s="418">
        <v>41</v>
      </c>
      <c r="B188" s="416" t="s">
        <v>958</v>
      </c>
      <c r="C188" s="426" t="s">
        <v>971</v>
      </c>
      <c r="D188" s="426" t="s">
        <v>755</v>
      </c>
      <c r="E188" s="426" t="s">
        <v>975</v>
      </c>
      <c r="F188" s="133" t="s">
        <v>945</v>
      </c>
      <c r="G188" s="134">
        <f>SUM(G189:G190)</f>
        <v>63866.5</v>
      </c>
      <c r="H188" s="134"/>
      <c r="I188" s="134">
        <f>SUM(I189:I190)</f>
        <v>63866.5</v>
      </c>
      <c r="J188" s="134"/>
      <c r="K188" s="134">
        <f>SUM(K189:K190)</f>
        <v>0</v>
      </c>
      <c r="L188" s="134">
        <f>SUM(L189:L190)</f>
        <v>63866.5</v>
      </c>
      <c r="M188" s="134"/>
      <c r="N188" s="426">
        <v>2023</v>
      </c>
      <c r="O188" s="416" t="s">
        <v>1021</v>
      </c>
      <c r="P188" s="558"/>
      <c r="Q188" s="426" t="s">
        <v>635</v>
      </c>
      <c r="R188" s="426" t="s">
        <v>1022</v>
      </c>
      <c r="S188" s="569"/>
    </row>
    <row r="189" spans="1:21" ht="22.7" customHeight="1">
      <c r="A189" s="419"/>
      <c r="B189" s="417"/>
      <c r="C189" s="427"/>
      <c r="D189" s="427"/>
      <c r="E189" s="427"/>
      <c r="F189" s="133" t="s">
        <v>950</v>
      </c>
      <c r="G189" s="134">
        <f>SUM(I189)</f>
        <v>7743</v>
      </c>
      <c r="H189" s="134"/>
      <c r="I189" s="134">
        <f>SUM(J189:M189)</f>
        <v>7743</v>
      </c>
      <c r="J189" s="134"/>
      <c r="K189" s="134"/>
      <c r="L189" s="134">
        <v>7743</v>
      </c>
      <c r="M189" s="134"/>
      <c r="N189" s="427"/>
      <c r="O189" s="417"/>
      <c r="P189" s="447"/>
      <c r="Q189" s="427"/>
      <c r="R189" s="427"/>
      <c r="S189" s="507"/>
    </row>
    <row r="190" spans="1:21" ht="25.5" customHeight="1" thickBot="1">
      <c r="A190" s="536"/>
      <c r="B190" s="446"/>
      <c r="C190" s="428"/>
      <c r="D190" s="428"/>
      <c r="E190" s="428"/>
      <c r="F190" s="133" t="s">
        <v>984</v>
      </c>
      <c r="G190" s="134">
        <f>SUM(I190)</f>
        <v>56123.5</v>
      </c>
      <c r="H190" s="134"/>
      <c r="I190" s="134">
        <f>SUM(J190:M190)</f>
        <v>56123.5</v>
      </c>
      <c r="J190" s="134"/>
      <c r="K190" s="134"/>
      <c r="L190" s="134">
        <v>56123.5</v>
      </c>
      <c r="M190" s="134"/>
      <c r="N190" s="428"/>
      <c r="O190" s="446"/>
      <c r="P190" s="448"/>
      <c r="Q190" s="428"/>
      <c r="R190" s="428"/>
      <c r="S190" s="570"/>
    </row>
    <row r="191" spans="1:21" ht="24.75" customHeight="1">
      <c r="A191" s="533">
        <v>42</v>
      </c>
      <c r="B191" s="421" t="s">
        <v>873</v>
      </c>
      <c r="C191" s="429" t="s">
        <v>971</v>
      </c>
      <c r="D191" s="429" t="s">
        <v>755</v>
      </c>
      <c r="E191" s="429" t="s">
        <v>976</v>
      </c>
      <c r="F191" s="166" t="s">
        <v>886</v>
      </c>
      <c r="G191" s="167">
        <f>SUM(G192:G195)</f>
        <v>53932.59</v>
      </c>
      <c r="H191" s="167"/>
      <c r="I191" s="167">
        <f>SUM(I192:I195)</f>
        <v>53932.59</v>
      </c>
      <c r="J191" s="167"/>
      <c r="K191" s="167">
        <f>SUM(K192:K195)</f>
        <v>1260.81</v>
      </c>
      <c r="L191" s="167">
        <f>SUM(L192:L195)</f>
        <v>52671.78</v>
      </c>
      <c r="M191" s="167"/>
      <c r="N191" s="429">
        <v>2024</v>
      </c>
      <c r="O191" s="421" t="s">
        <v>874</v>
      </c>
      <c r="P191" s="494" t="s">
        <v>973</v>
      </c>
      <c r="Q191" s="429" t="s">
        <v>805</v>
      </c>
      <c r="R191" s="421" t="s">
        <v>1020</v>
      </c>
      <c r="S191" s="506"/>
    </row>
    <row r="192" spans="1:21" ht="22.7" customHeight="1">
      <c r="A192" s="534"/>
      <c r="B192" s="417"/>
      <c r="C192" s="427"/>
      <c r="D192" s="427"/>
      <c r="E192" s="427"/>
      <c r="F192" s="133" t="s">
        <v>890</v>
      </c>
      <c r="G192" s="134">
        <f t="shared" ref="G192" si="18">SUM(I192)</f>
        <v>2521.62</v>
      </c>
      <c r="H192" s="134"/>
      <c r="I192" s="134">
        <f>SUM(J192:L192)</f>
        <v>2521.62</v>
      </c>
      <c r="J192" s="134"/>
      <c r="K192" s="134">
        <v>1260.81</v>
      </c>
      <c r="L192" s="134">
        <v>1260.81</v>
      </c>
      <c r="M192" s="134"/>
      <c r="N192" s="427"/>
      <c r="O192" s="417"/>
      <c r="P192" s="447"/>
      <c r="Q192" s="427"/>
      <c r="R192" s="417"/>
      <c r="S192" s="507"/>
    </row>
    <row r="193" spans="1:21" ht="12.75" customHeight="1">
      <c r="A193" s="534"/>
      <c r="B193" s="417"/>
      <c r="C193" s="427"/>
      <c r="D193" s="427"/>
      <c r="E193" s="427"/>
      <c r="F193" s="133" t="s">
        <v>950</v>
      </c>
      <c r="G193" s="134">
        <v>0</v>
      </c>
      <c r="H193" s="134"/>
      <c r="I193" s="134">
        <v>0</v>
      </c>
      <c r="J193" s="134"/>
      <c r="K193" s="134"/>
      <c r="L193" s="134">
        <v>0</v>
      </c>
      <c r="M193" s="134"/>
      <c r="N193" s="427"/>
      <c r="O193" s="417"/>
      <c r="P193" s="447"/>
      <c r="Q193" s="427"/>
      <c r="R193" s="417"/>
      <c r="S193" s="507"/>
    </row>
    <row r="194" spans="1:21" ht="20.25" customHeight="1">
      <c r="A194" s="534"/>
      <c r="B194" s="417"/>
      <c r="C194" s="427"/>
      <c r="D194" s="427"/>
      <c r="E194" s="427"/>
      <c r="F194" s="133" t="s">
        <v>984</v>
      </c>
      <c r="G194" s="134">
        <f>SUM(I194)</f>
        <v>30024.07</v>
      </c>
      <c r="H194" s="134"/>
      <c r="I194" s="134">
        <f>SUM(J194:M194)</f>
        <v>30024.07</v>
      </c>
      <c r="J194" s="134"/>
      <c r="K194" s="134"/>
      <c r="L194" s="134">
        <v>30024.07</v>
      </c>
      <c r="M194" s="134"/>
      <c r="N194" s="427"/>
      <c r="O194" s="417"/>
      <c r="P194" s="447"/>
      <c r="Q194" s="427"/>
      <c r="R194" s="417"/>
      <c r="S194" s="507"/>
    </row>
    <row r="195" spans="1:21" ht="30" customHeight="1" thickBot="1">
      <c r="A195" s="534"/>
      <c r="B195" s="422"/>
      <c r="C195" s="430"/>
      <c r="D195" s="430"/>
      <c r="E195" s="430"/>
      <c r="F195" s="168">
        <v>2024</v>
      </c>
      <c r="G195" s="169">
        <f>SUM(I195)</f>
        <v>21386.9</v>
      </c>
      <c r="H195" s="169"/>
      <c r="I195" s="169">
        <f>SUM(J195:L195)</f>
        <v>21386.9</v>
      </c>
      <c r="J195" s="169"/>
      <c r="K195" s="169">
        <v>0</v>
      </c>
      <c r="L195" s="169">
        <v>21386.9</v>
      </c>
      <c r="M195" s="169"/>
      <c r="N195" s="430"/>
      <c r="O195" s="422"/>
      <c r="P195" s="495"/>
      <c r="Q195" s="430"/>
      <c r="R195" s="422"/>
      <c r="S195" s="508"/>
    </row>
    <row r="196" spans="1:21" ht="21" hidden="1" customHeight="1">
      <c r="A196" s="449" t="s">
        <v>701</v>
      </c>
      <c r="B196" s="450"/>
      <c r="C196" s="450"/>
      <c r="D196" s="450"/>
      <c r="E196" s="450"/>
      <c r="F196" s="450"/>
      <c r="G196" s="450"/>
      <c r="H196" s="450"/>
      <c r="I196" s="450"/>
      <c r="J196" s="450"/>
      <c r="K196" s="450"/>
      <c r="L196" s="450"/>
      <c r="M196" s="450"/>
      <c r="N196" s="450"/>
      <c r="O196" s="450"/>
      <c r="P196" s="450"/>
      <c r="Q196" s="450"/>
      <c r="R196" s="450"/>
      <c r="S196" s="451"/>
    </row>
    <row r="197" spans="1:21" ht="21" customHeight="1">
      <c r="A197" s="449" t="s">
        <v>618</v>
      </c>
      <c r="B197" s="450"/>
      <c r="C197" s="450"/>
      <c r="D197" s="450"/>
      <c r="E197" s="450"/>
      <c r="F197" s="450"/>
      <c r="G197" s="450"/>
      <c r="H197" s="450"/>
      <c r="I197" s="450"/>
      <c r="J197" s="450"/>
      <c r="K197" s="450"/>
      <c r="L197" s="450"/>
      <c r="M197" s="450"/>
      <c r="N197" s="450"/>
      <c r="O197" s="450"/>
      <c r="P197" s="450"/>
      <c r="Q197" s="450"/>
      <c r="R197" s="450"/>
      <c r="S197" s="451"/>
    </row>
    <row r="198" spans="1:21" s="65" customFormat="1" ht="54" customHeight="1">
      <c r="A198" s="405">
        <v>43</v>
      </c>
      <c r="B198" s="399" t="s">
        <v>742</v>
      </c>
      <c r="C198" s="396" t="s">
        <v>740</v>
      </c>
      <c r="D198" s="396" t="s">
        <v>754</v>
      </c>
      <c r="E198" s="396" t="s">
        <v>658</v>
      </c>
      <c r="F198" s="133" t="s">
        <v>233</v>
      </c>
      <c r="G198" s="134">
        <f>SUM(G199:G203)</f>
        <v>504669</v>
      </c>
      <c r="H198" s="134"/>
      <c r="I198" s="134">
        <f>SUM(I199:I203)</f>
        <v>504669</v>
      </c>
      <c r="J198" s="134">
        <f>SUM(J199:J202)</f>
        <v>147645.70000000001</v>
      </c>
      <c r="K198" s="134">
        <f>SUM(K199:K203)</f>
        <v>357023.3</v>
      </c>
      <c r="L198" s="154"/>
      <c r="M198" s="154"/>
      <c r="N198" s="443">
        <v>2023</v>
      </c>
      <c r="O198" s="396" t="s">
        <v>53</v>
      </c>
      <c r="P198" s="301"/>
      <c r="Q198" s="301"/>
      <c r="R198" s="399" t="s">
        <v>1086</v>
      </c>
      <c r="S198" s="399" t="s">
        <v>918</v>
      </c>
    </row>
    <row r="199" spans="1:21" s="65" customFormat="1" ht="42" customHeight="1">
      <c r="A199" s="406"/>
      <c r="B199" s="400"/>
      <c r="C199" s="397"/>
      <c r="D199" s="397"/>
      <c r="E199" s="397"/>
      <c r="F199" s="170" t="s">
        <v>666</v>
      </c>
      <c r="G199" s="134">
        <v>10240.299999999999</v>
      </c>
      <c r="H199" s="134"/>
      <c r="I199" s="134">
        <f t="shared" ref="I199:I203" si="19">SUM(J199:M199)</f>
        <v>10240.299999999999</v>
      </c>
      <c r="J199" s="134"/>
      <c r="K199" s="134">
        <v>10240.299999999999</v>
      </c>
      <c r="L199" s="154"/>
      <c r="M199" s="154"/>
      <c r="N199" s="444"/>
      <c r="O199" s="397"/>
      <c r="P199" s="302"/>
      <c r="Q199" s="302"/>
      <c r="R199" s="400"/>
      <c r="S199" s="400"/>
    </row>
    <row r="200" spans="1:21" s="65" customFormat="1" ht="108.75" customHeight="1">
      <c r="A200" s="406"/>
      <c r="B200" s="400"/>
      <c r="C200" s="397"/>
      <c r="D200" s="397"/>
      <c r="E200" s="397"/>
      <c r="F200" s="133">
        <v>2019</v>
      </c>
      <c r="G200" s="134">
        <v>98591.5</v>
      </c>
      <c r="H200" s="134"/>
      <c r="I200" s="134">
        <f t="shared" si="19"/>
        <v>98591.5</v>
      </c>
      <c r="J200" s="134">
        <v>70000</v>
      </c>
      <c r="K200" s="134">
        <v>28591.5</v>
      </c>
      <c r="L200" s="154"/>
      <c r="M200" s="154"/>
      <c r="N200" s="444"/>
      <c r="O200" s="397"/>
      <c r="P200" s="302"/>
      <c r="Q200" s="302"/>
      <c r="R200" s="400"/>
      <c r="S200" s="400"/>
    </row>
    <row r="201" spans="1:21" s="65" customFormat="1" ht="93.6" customHeight="1">
      <c r="A201" s="406"/>
      <c r="B201" s="400"/>
      <c r="C201" s="397"/>
      <c r="D201" s="397"/>
      <c r="E201" s="397"/>
      <c r="F201" s="133">
        <v>2020</v>
      </c>
      <c r="G201" s="134">
        <v>110097.5</v>
      </c>
      <c r="H201" s="134"/>
      <c r="I201" s="134">
        <f t="shared" si="19"/>
        <v>110097.5</v>
      </c>
      <c r="J201" s="134">
        <v>77645.7</v>
      </c>
      <c r="K201" s="134">
        <v>32451.8</v>
      </c>
      <c r="L201" s="154"/>
      <c r="M201" s="154"/>
      <c r="N201" s="444"/>
      <c r="O201" s="397"/>
      <c r="P201" s="302"/>
      <c r="Q201" s="302"/>
      <c r="R201" s="400"/>
      <c r="S201" s="400"/>
    </row>
    <row r="202" spans="1:21" s="65" customFormat="1" ht="104.25" customHeight="1">
      <c r="A202" s="406"/>
      <c r="B202" s="400"/>
      <c r="C202" s="397"/>
      <c r="D202" s="397"/>
      <c r="E202" s="397"/>
      <c r="F202" s="133">
        <v>2021</v>
      </c>
      <c r="G202" s="134">
        <f>I202</f>
        <v>22602.7</v>
      </c>
      <c r="H202" s="134"/>
      <c r="I202" s="134">
        <f t="shared" si="19"/>
        <v>22602.7</v>
      </c>
      <c r="J202" s="134">
        <v>0</v>
      </c>
      <c r="K202" s="134">
        <v>22602.7</v>
      </c>
      <c r="L202" s="154"/>
      <c r="M202" s="154"/>
      <c r="N202" s="444"/>
      <c r="O202" s="397"/>
      <c r="P202" s="302"/>
      <c r="Q202" s="302"/>
      <c r="R202" s="400"/>
      <c r="S202" s="400"/>
    </row>
    <row r="203" spans="1:21" s="65" customFormat="1" ht="63" customHeight="1">
      <c r="A203" s="406"/>
      <c r="B203" s="401"/>
      <c r="C203" s="398"/>
      <c r="D203" s="398"/>
      <c r="E203" s="398"/>
      <c r="F203" s="133">
        <v>2022</v>
      </c>
      <c r="G203" s="134">
        <f>I203</f>
        <v>263137</v>
      </c>
      <c r="H203" s="134"/>
      <c r="I203" s="134">
        <f t="shared" si="19"/>
        <v>263137</v>
      </c>
      <c r="J203" s="134"/>
      <c r="K203" s="134">
        <v>263137</v>
      </c>
      <c r="L203" s="154"/>
      <c r="M203" s="154"/>
      <c r="N203" s="445"/>
      <c r="O203" s="398"/>
      <c r="P203" s="315"/>
      <c r="Q203" s="315"/>
      <c r="R203" s="401"/>
      <c r="S203" s="401"/>
    </row>
    <row r="204" spans="1:21" s="45" customFormat="1" ht="66.75" customHeight="1">
      <c r="A204" s="481">
        <v>44</v>
      </c>
      <c r="B204" s="417" t="s">
        <v>1057</v>
      </c>
      <c r="C204" s="427" t="s">
        <v>956</v>
      </c>
      <c r="D204" s="427" t="s">
        <v>755</v>
      </c>
      <c r="E204" s="510" t="s">
        <v>861</v>
      </c>
      <c r="F204" s="314" t="s">
        <v>921</v>
      </c>
      <c r="G204" s="171">
        <f>SUM(I204)</f>
        <v>548879.30000000005</v>
      </c>
      <c r="H204" s="171"/>
      <c r="I204" s="171">
        <f>SUM(J204:M204)</f>
        <v>548879.30000000005</v>
      </c>
      <c r="J204" s="171"/>
      <c r="K204" s="171"/>
      <c r="L204" s="172">
        <f>SUM(L205:L207)</f>
        <v>48879.3</v>
      </c>
      <c r="M204" s="172">
        <f>SUM(M205:M207)</f>
        <v>500000</v>
      </c>
      <c r="N204" s="447">
        <v>2024</v>
      </c>
      <c r="O204" s="427" t="s">
        <v>862</v>
      </c>
      <c r="P204" s="481"/>
      <c r="Q204" s="559" t="s">
        <v>805</v>
      </c>
      <c r="R204" s="427" t="s">
        <v>1048</v>
      </c>
      <c r="S204" s="568" t="s">
        <v>894</v>
      </c>
      <c r="T204" s="435" t="s">
        <v>894</v>
      </c>
      <c r="U204" s="47"/>
    </row>
    <row r="205" spans="1:21" ht="193.5" customHeight="1">
      <c r="A205" s="481"/>
      <c r="B205" s="417"/>
      <c r="C205" s="427"/>
      <c r="D205" s="427"/>
      <c r="E205" s="510"/>
      <c r="F205" s="133">
        <v>2022</v>
      </c>
      <c r="G205" s="134">
        <f>SUM(I205)</f>
        <v>51989.1</v>
      </c>
      <c r="H205" s="134"/>
      <c r="I205" s="134">
        <f>SUM(J205:M205)</f>
        <v>51989.1</v>
      </c>
      <c r="J205" s="134"/>
      <c r="K205" s="134"/>
      <c r="L205" s="154"/>
      <c r="M205" s="154">
        <v>51989.1</v>
      </c>
      <c r="N205" s="447"/>
      <c r="O205" s="427"/>
      <c r="P205" s="481"/>
      <c r="Q205" s="560"/>
      <c r="R205" s="427"/>
      <c r="S205" s="568"/>
      <c r="T205" s="435"/>
    </row>
    <row r="206" spans="1:21" ht="104.25" customHeight="1">
      <c r="A206" s="481"/>
      <c r="B206" s="417"/>
      <c r="C206" s="427"/>
      <c r="D206" s="427"/>
      <c r="E206" s="510"/>
      <c r="F206" s="133" t="s">
        <v>960</v>
      </c>
      <c r="G206" s="134">
        <f>I206</f>
        <v>496890.2</v>
      </c>
      <c r="H206" s="134"/>
      <c r="I206" s="134">
        <f>L206+M206</f>
        <v>496890.2</v>
      </c>
      <c r="J206" s="134"/>
      <c r="K206" s="134"/>
      <c r="L206" s="154">
        <v>48879.3</v>
      </c>
      <c r="M206" s="154">
        <f>448010.9</f>
        <v>448010.9</v>
      </c>
      <c r="N206" s="447"/>
      <c r="O206" s="427"/>
      <c r="P206" s="481"/>
      <c r="Q206" s="560"/>
      <c r="R206" s="427"/>
      <c r="S206" s="568"/>
      <c r="T206" s="435"/>
    </row>
    <row r="207" spans="1:21" ht="187.5" customHeight="1" thickBot="1">
      <c r="A207" s="482"/>
      <c r="B207" s="446"/>
      <c r="C207" s="428"/>
      <c r="D207" s="428"/>
      <c r="E207" s="518"/>
      <c r="F207" s="133"/>
      <c r="G207" s="134">
        <f t="shared" ref="G207" si="20">SUM(I207)</f>
        <v>0</v>
      </c>
      <c r="H207" s="134"/>
      <c r="I207" s="134">
        <f t="shared" ref="I207" si="21">SUM(J207:L207)</f>
        <v>0</v>
      </c>
      <c r="J207" s="134"/>
      <c r="K207" s="134"/>
      <c r="L207" s="154"/>
      <c r="M207" s="154"/>
      <c r="N207" s="448"/>
      <c r="O207" s="428"/>
      <c r="P207" s="482"/>
      <c r="Q207" s="561"/>
      <c r="R207" s="428"/>
      <c r="S207" s="568"/>
      <c r="T207" s="435"/>
    </row>
    <row r="208" spans="1:21" ht="90" customHeight="1">
      <c r="A208" s="410">
        <v>45</v>
      </c>
      <c r="B208" s="421" t="s">
        <v>954</v>
      </c>
      <c r="C208" s="429" t="s">
        <v>955</v>
      </c>
      <c r="D208" s="429" t="s">
        <v>755</v>
      </c>
      <c r="E208" s="509" t="s">
        <v>977</v>
      </c>
      <c r="F208" s="173" t="s">
        <v>921</v>
      </c>
      <c r="G208" s="167">
        <f>SUM(G209:G211)</f>
        <v>464367.27</v>
      </c>
      <c r="H208" s="174"/>
      <c r="I208" s="174">
        <f>SUM(I209:I211)</f>
        <v>464367.27</v>
      </c>
      <c r="J208" s="174">
        <f t="shared" ref="J208:L208" si="22">SUM(J209:J211)</f>
        <v>109710</v>
      </c>
      <c r="K208" s="174">
        <f t="shared" si="22"/>
        <v>176527.15</v>
      </c>
      <c r="L208" s="174">
        <f t="shared" si="22"/>
        <v>178130.12</v>
      </c>
      <c r="M208" s="175"/>
      <c r="N208" s="494" t="s">
        <v>38</v>
      </c>
      <c r="O208" s="421" t="s">
        <v>957</v>
      </c>
      <c r="P208" s="429" t="s">
        <v>973</v>
      </c>
      <c r="Q208" s="429" t="s">
        <v>805</v>
      </c>
      <c r="R208" s="421" t="s">
        <v>1049</v>
      </c>
      <c r="S208" s="506" t="s">
        <v>978</v>
      </c>
    </row>
    <row r="209" spans="1:19" ht="93" customHeight="1">
      <c r="A209" s="411"/>
      <c r="B209" s="417"/>
      <c r="C209" s="427"/>
      <c r="D209" s="427"/>
      <c r="E209" s="510"/>
      <c r="F209" s="343" t="s">
        <v>950</v>
      </c>
      <c r="G209" s="134">
        <f>SUM(I209)</f>
        <v>11.7</v>
      </c>
      <c r="H209" s="176"/>
      <c r="I209" s="176">
        <f>SUM(J209:M209)</f>
        <v>11.7</v>
      </c>
      <c r="J209" s="176"/>
      <c r="K209" s="176"/>
      <c r="L209" s="154">
        <v>11.7</v>
      </c>
      <c r="M209" s="154"/>
      <c r="N209" s="447"/>
      <c r="O209" s="417"/>
      <c r="P209" s="427"/>
      <c r="Q209" s="427"/>
      <c r="R209" s="417"/>
      <c r="S209" s="507"/>
    </row>
    <row r="210" spans="1:19" ht="27.75" customHeight="1" thickBot="1">
      <c r="A210" s="411"/>
      <c r="B210" s="417"/>
      <c r="C210" s="427"/>
      <c r="D210" s="427"/>
      <c r="E210" s="510"/>
      <c r="F210" s="343" t="s">
        <v>984</v>
      </c>
      <c r="G210" s="134">
        <f>SUM(I210)</f>
        <v>169227.19</v>
      </c>
      <c r="H210" s="176"/>
      <c r="I210" s="176">
        <f t="shared" ref="I210:I211" si="23">SUM(J210:M210)</f>
        <v>169227.19</v>
      </c>
      <c r="J210" s="176">
        <v>30330</v>
      </c>
      <c r="K210" s="176">
        <v>69441.06</v>
      </c>
      <c r="L210" s="154">
        <v>69456.13</v>
      </c>
      <c r="M210" s="154"/>
      <c r="N210" s="447"/>
      <c r="O210" s="417"/>
      <c r="P210" s="427"/>
      <c r="Q210" s="427"/>
      <c r="R210" s="417"/>
      <c r="S210" s="507"/>
    </row>
    <row r="211" spans="1:19" ht="102" hidden="1" customHeight="1" thickBot="1">
      <c r="A211" s="412"/>
      <c r="B211" s="422"/>
      <c r="C211" s="430"/>
      <c r="D211" s="430"/>
      <c r="E211" s="511"/>
      <c r="F211" s="177">
        <v>2024</v>
      </c>
      <c r="G211" s="169">
        <f>SUM(I211)</f>
        <v>295128.38</v>
      </c>
      <c r="H211" s="178"/>
      <c r="I211" s="178">
        <f t="shared" si="23"/>
        <v>295128.38</v>
      </c>
      <c r="J211" s="178">
        <v>79380</v>
      </c>
      <c r="K211" s="178">
        <v>107086.09</v>
      </c>
      <c r="L211" s="179">
        <v>108662.29</v>
      </c>
      <c r="M211" s="179"/>
      <c r="N211" s="495"/>
      <c r="O211" s="422"/>
      <c r="P211" s="430"/>
      <c r="Q211" s="430"/>
      <c r="R211" s="422"/>
      <c r="S211" s="508"/>
    </row>
    <row r="212" spans="1:19" ht="46.5" customHeight="1">
      <c r="A212" s="410">
        <v>46</v>
      </c>
      <c r="B212" s="421" t="s">
        <v>664</v>
      </c>
      <c r="C212" s="429" t="s">
        <v>955</v>
      </c>
      <c r="D212" s="429" t="s">
        <v>755</v>
      </c>
      <c r="E212" s="509" t="s">
        <v>979</v>
      </c>
      <c r="F212" s="173" t="s">
        <v>867</v>
      </c>
      <c r="G212" s="174">
        <f>SUM(G213:G219)</f>
        <v>341752.45999999996</v>
      </c>
      <c r="H212" s="174"/>
      <c r="I212" s="174">
        <f>SUM(I213:I219)</f>
        <v>341752.45999999996</v>
      </c>
      <c r="J212" s="174">
        <f>SUM(J213:J219)</f>
        <v>130260.67</v>
      </c>
      <c r="K212" s="174">
        <f>SUM(K213:K219)</f>
        <v>84471.780000000013</v>
      </c>
      <c r="L212" s="174">
        <f>SUM(L213:L219)</f>
        <v>127020.01000000001</v>
      </c>
      <c r="M212" s="175"/>
      <c r="N212" s="429">
        <v>2024</v>
      </c>
      <c r="O212" s="421" t="s">
        <v>980</v>
      </c>
      <c r="P212" s="429" t="s">
        <v>973</v>
      </c>
      <c r="Q212" s="429" t="s">
        <v>805</v>
      </c>
      <c r="R212" s="452" t="s">
        <v>1050</v>
      </c>
      <c r="S212" s="506" t="s">
        <v>804</v>
      </c>
    </row>
    <row r="213" spans="1:19" ht="27" customHeight="1">
      <c r="A213" s="411"/>
      <c r="B213" s="417"/>
      <c r="C213" s="427"/>
      <c r="D213" s="427"/>
      <c r="E213" s="510"/>
      <c r="F213" s="343" t="s">
        <v>748</v>
      </c>
      <c r="G213" s="176">
        <v>614.70000000000005</v>
      </c>
      <c r="H213" s="176"/>
      <c r="I213" s="176">
        <v>614.70000000000005</v>
      </c>
      <c r="J213" s="176"/>
      <c r="K213" s="176"/>
      <c r="L213" s="176">
        <v>614.70000000000005</v>
      </c>
      <c r="M213" s="154"/>
      <c r="N213" s="427"/>
      <c r="O213" s="417"/>
      <c r="P213" s="427"/>
      <c r="Q213" s="427"/>
      <c r="R213" s="417"/>
      <c r="S213" s="507"/>
    </row>
    <row r="214" spans="1:19" ht="28.5" customHeight="1">
      <c r="A214" s="411"/>
      <c r="B214" s="417"/>
      <c r="C214" s="427"/>
      <c r="D214" s="427"/>
      <c r="E214" s="510"/>
      <c r="F214" s="343" t="s">
        <v>788</v>
      </c>
      <c r="G214" s="176">
        <v>651.29999999999995</v>
      </c>
      <c r="H214" s="176"/>
      <c r="I214" s="176">
        <v>651.29999999999995</v>
      </c>
      <c r="J214" s="176"/>
      <c r="K214" s="176"/>
      <c r="L214" s="176">
        <v>651.29999999999995</v>
      </c>
      <c r="M214" s="154"/>
      <c r="N214" s="427"/>
      <c r="O214" s="417"/>
      <c r="P214" s="427"/>
      <c r="Q214" s="427"/>
      <c r="R214" s="417"/>
      <c r="S214" s="507"/>
    </row>
    <row r="215" spans="1:19" ht="23.45" customHeight="1">
      <c r="A215" s="411"/>
      <c r="B215" s="417"/>
      <c r="C215" s="427"/>
      <c r="D215" s="427"/>
      <c r="E215" s="510"/>
      <c r="F215" s="343" t="s">
        <v>841</v>
      </c>
      <c r="G215" s="176">
        <v>844.4</v>
      </c>
      <c r="H215" s="176"/>
      <c r="I215" s="176">
        <v>844.4</v>
      </c>
      <c r="J215" s="176"/>
      <c r="K215" s="176"/>
      <c r="L215" s="176">
        <v>844.4</v>
      </c>
      <c r="M215" s="154"/>
      <c r="N215" s="427"/>
      <c r="O215" s="417"/>
      <c r="P215" s="427"/>
      <c r="Q215" s="427"/>
      <c r="R215" s="417"/>
      <c r="S215" s="507"/>
    </row>
    <row r="216" spans="1:19" s="45" customFormat="1" ht="29.45" customHeight="1">
      <c r="A216" s="411"/>
      <c r="B216" s="417"/>
      <c r="C216" s="427"/>
      <c r="D216" s="427"/>
      <c r="E216" s="510"/>
      <c r="F216" s="343" t="s">
        <v>890</v>
      </c>
      <c r="G216" s="176">
        <f>SUM(I216)</f>
        <v>51701.36</v>
      </c>
      <c r="H216" s="176"/>
      <c r="I216" s="176">
        <f>SUM(J216:L216)</f>
        <v>51701.36</v>
      </c>
      <c r="J216" s="176">
        <v>34300.879999999997</v>
      </c>
      <c r="K216" s="176">
        <v>8478.69</v>
      </c>
      <c r="L216" s="176">
        <v>8921.7900000000009</v>
      </c>
      <c r="M216" s="154"/>
      <c r="N216" s="427"/>
      <c r="O216" s="417"/>
      <c r="P216" s="427"/>
      <c r="Q216" s="427"/>
      <c r="R216" s="417"/>
      <c r="S216" s="507"/>
    </row>
    <row r="217" spans="1:19" s="45" customFormat="1" ht="21.6" customHeight="1">
      <c r="A217" s="411"/>
      <c r="B217" s="417"/>
      <c r="C217" s="427"/>
      <c r="D217" s="427"/>
      <c r="E217" s="510"/>
      <c r="F217" s="343" t="s">
        <v>950</v>
      </c>
      <c r="G217" s="176">
        <f>SUM(I217)</f>
        <v>60200.959999999999</v>
      </c>
      <c r="H217" s="176"/>
      <c r="I217" s="176">
        <f>SUM(J217:L217)</f>
        <v>60200.959999999999</v>
      </c>
      <c r="J217" s="176">
        <v>16407.689999999999</v>
      </c>
      <c r="K217" s="176">
        <v>11605.44</v>
      </c>
      <c r="L217" s="176">
        <v>32187.83</v>
      </c>
      <c r="M217" s="154"/>
      <c r="N217" s="427"/>
      <c r="O217" s="417"/>
      <c r="P217" s="427"/>
      <c r="Q217" s="427"/>
      <c r="R217" s="417"/>
      <c r="S217" s="507"/>
    </row>
    <row r="218" spans="1:19" s="45" customFormat="1" ht="21.6" customHeight="1">
      <c r="A218" s="411"/>
      <c r="B218" s="417"/>
      <c r="C218" s="427"/>
      <c r="D218" s="427"/>
      <c r="E218" s="510"/>
      <c r="F218" s="346" t="s">
        <v>984</v>
      </c>
      <c r="G218" s="141">
        <f>SUM(I218)</f>
        <v>204930.76</v>
      </c>
      <c r="H218" s="141"/>
      <c r="I218" s="141">
        <f>SUM(J218:L218)</f>
        <v>204930.76</v>
      </c>
      <c r="J218" s="141">
        <v>79552.100000000006</v>
      </c>
      <c r="K218" s="141">
        <v>62689.33</v>
      </c>
      <c r="L218" s="141">
        <v>62689.33</v>
      </c>
      <c r="M218" s="140"/>
      <c r="N218" s="427"/>
      <c r="O218" s="417"/>
      <c r="P218" s="427"/>
      <c r="Q218" s="427"/>
      <c r="R218" s="417"/>
      <c r="S218" s="507"/>
    </row>
    <row r="219" spans="1:19" s="45" customFormat="1" ht="18.75" customHeight="1" thickBot="1">
      <c r="A219" s="412"/>
      <c r="B219" s="422"/>
      <c r="C219" s="430"/>
      <c r="D219" s="430"/>
      <c r="E219" s="511"/>
      <c r="F219" s="177">
        <v>2024</v>
      </c>
      <c r="G219" s="178">
        <f>SUM(I219)</f>
        <v>22808.98</v>
      </c>
      <c r="H219" s="178"/>
      <c r="I219" s="178">
        <f>SUM(J219:L219)</f>
        <v>22808.98</v>
      </c>
      <c r="J219" s="178">
        <v>0</v>
      </c>
      <c r="K219" s="178">
        <v>1698.32</v>
      </c>
      <c r="L219" s="178">
        <v>21110.66</v>
      </c>
      <c r="M219" s="179"/>
      <c r="N219" s="430"/>
      <c r="O219" s="422"/>
      <c r="P219" s="430"/>
      <c r="Q219" s="430"/>
      <c r="R219" s="422"/>
      <c r="S219" s="508"/>
    </row>
    <row r="220" spans="1:19" s="45" customFormat="1" ht="18" customHeight="1">
      <c r="A220" s="449" t="s">
        <v>201</v>
      </c>
      <c r="B220" s="450"/>
      <c r="C220" s="450"/>
      <c r="D220" s="450"/>
      <c r="E220" s="450"/>
      <c r="F220" s="450"/>
      <c r="G220" s="450"/>
      <c r="H220" s="450"/>
      <c r="I220" s="450"/>
      <c r="J220" s="450"/>
      <c r="K220" s="450"/>
      <c r="L220" s="450"/>
      <c r="M220" s="450"/>
      <c r="N220" s="450"/>
      <c r="O220" s="450"/>
      <c r="P220" s="450"/>
      <c r="Q220" s="450"/>
      <c r="R220" s="450"/>
      <c r="S220" s="451"/>
    </row>
    <row r="221" spans="1:19" s="45" customFormat="1" ht="141" customHeight="1">
      <c r="A221" s="301">
        <v>47</v>
      </c>
      <c r="B221" s="332" t="s">
        <v>601</v>
      </c>
      <c r="C221" s="332" t="s">
        <v>1033</v>
      </c>
      <c r="D221" s="294" t="s">
        <v>754</v>
      </c>
      <c r="E221" s="294" t="s">
        <v>603</v>
      </c>
      <c r="F221" s="113" t="s">
        <v>676</v>
      </c>
      <c r="G221" s="113" t="s">
        <v>907</v>
      </c>
      <c r="H221" s="113" t="s">
        <v>908</v>
      </c>
      <c r="I221" s="113" t="s">
        <v>909</v>
      </c>
      <c r="J221" s="180"/>
      <c r="K221" s="113" t="s">
        <v>908</v>
      </c>
      <c r="L221" s="180"/>
      <c r="M221" s="180"/>
      <c r="N221" s="322"/>
      <c r="O221" s="294" t="s">
        <v>777</v>
      </c>
      <c r="P221" s="301"/>
      <c r="Q221" s="301"/>
      <c r="R221" s="294" t="s">
        <v>1051</v>
      </c>
      <c r="S221" s="294"/>
    </row>
    <row r="222" spans="1:19" s="45" customFormat="1" ht="224.65" customHeight="1">
      <c r="A222" s="294">
        <v>48</v>
      </c>
      <c r="B222" s="297" t="s">
        <v>1003</v>
      </c>
      <c r="C222" s="294"/>
      <c r="D222" s="294" t="s">
        <v>754</v>
      </c>
      <c r="E222" s="294" t="s">
        <v>1004</v>
      </c>
      <c r="F222" s="319" t="s">
        <v>1002</v>
      </c>
      <c r="G222" s="113">
        <v>1345094.74</v>
      </c>
      <c r="H222" s="113">
        <v>1345094.74</v>
      </c>
      <c r="I222" s="113"/>
      <c r="J222" s="113"/>
      <c r="K222" s="113"/>
      <c r="L222" s="113"/>
      <c r="M222" s="113"/>
      <c r="N222" s="321"/>
      <c r="O222" s="294" t="s">
        <v>1005</v>
      </c>
      <c r="P222" s="294"/>
      <c r="Q222" s="294"/>
      <c r="R222" s="294" t="s">
        <v>1052</v>
      </c>
      <c r="S222" s="356"/>
    </row>
    <row r="223" spans="1:19" s="45" customFormat="1" ht="224.65" customHeight="1">
      <c r="A223" s="294">
        <v>49</v>
      </c>
      <c r="B223" s="308" t="s">
        <v>700</v>
      </c>
      <c r="C223" s="312" t="s">
        <v>1028</v>
      </c>
      <c r="D223" s="312" t="s">
        <v>755</v>
      </c>
      <c r="E223" s="312" t="s">
        <v>199</v>
      </c>
      <c r="F223" s="150" t="s">
        <v>219</v>
      </c>
      <c r="G223" s="151"/>
      <c r="H223" s="151"/>
      <c r="I223" s="151">
        <v>308090</v>
      </c>
      <c r="J223" s="151"/>
      <c r="K223" s="151"/>
      <c r="L223" s="181">
        <v>44000</v>
      </c>
      <c r="M223" s="151">
        <v>235500</v>
      </c>
      <c r="N223" s="339"/>
      <c r="O223" s="312" t="s">
        <v>778</v>
      </c>
      <c r="P223" s="312"/>
      <c r="Q223" s="312"/>
      <c r="R223" s="182" t="s">
        <v>952</v>
      </c>
      <c r="S223" s="312" t="s">
        <v>779</v>
      </c>
    </row>
    <row r="224" spans="1:19" s="45" customFormat="1" ht="121.5" customHeight="1">
      <c r="A224" s="294">
        <v>50</v>
      </c>
      <c r="B224" s="308" t="s">
        <v>1060</v>
      </c>
      <c r="C224" s="312" t="s">
        <v>1061</v>
      </c>
      <c r="D224" s="312" t="s">
        <v>98</v>
      </c>
      <c r="E224" s="312" t="s">
        <v>1062</v>
      </c>
      <c r="F224" s="150" t="s">
        <v>1063</v>
      </c>
      <c r="G224" s="151">
        <v>2995000</v>
      </c>
      <c r="H224" s="151"/>
      <c r="I224" s="151">
        <v>2995000</v>
      </c>
      <c r="J224" s="151"/>
      <c r="K224" s="151"/>
      <c r="L224" s="172"/>
      <c r="M224" s="151"/>
      <c r="N224" s="339">
        <v>2026</v>
      </c>
      <c r="O224" s="312" t="s">
        <v>1064</v>
      </c>
      <c r="P224" s="312"/>
      <c r="Q224" s="312"/>
      <c r="R224" s="312" t="s">
        <v>1065</v>
      </c>
      <c r="S224" s="312"/>
    </row>
    <row r="225" spans="1:19" s="45" customFormat="1" ht="112.5" customHeight="1">
      <c r="A225" s="294">
        <v>51</v>
      </c>
      <c r="B225" s="308" t="s">
        <v>1066</v>
      </c>
      <c r="C225" s="312" t="s">
        <v>1067</v>
      </c>
      <c r="D225" s="312" t="s">
        <v>98</v>
      </c>
      <c r="E225" s="312" t="s">
        <v>1068</v>
      </c>
      <c r="F225" s="150" t="s">
        <v>1002</v>
      </c>
      <c r="G225" s="151">
        <v>1345000</v>
      </c>
      <c r="H225" s="151"/>
      <c r="I225" s="151">
        <v>1345000</v>
      </c>
      <c r="J225" s="151"/>
      <c r="K225" s="151"/>
      <c r="L225" s="181"/>
      <c r="M225" s="151"/>
      <c r="N225" s="339">
        <v>2026</v>
      </c>
      <c r="O225" s="312" t="s">
        <v>1064</v>
      </c>
      <c r="P225" s="312"/>
      <c r="Q225" s="312"/>
      <c r="R225" s="312" t="s">
        <v>1069</v>
      </c>
      <c r="S225" s="312"/>
    </row>
    <row r="226" spans="1:19" s="45" customFormat="1" ht="31.7" customHeight="1">
      <c r="A226" s="504" t="s">
        <v>202</v>
      </c>
      <c r="B226" s="505"/>
      <c r="C226" s="505"/>
      <c r="D226" s="505"/>
      <c r="E226" s="505"/>
      <c r="F226" s="505"/>
      <c r="G226" s="505"/>
      <c r="H226" s="505"/>
      <c r="I226" s="505"/>
      <c r="J226" s="505"/>
      <c r="K226" s="505"/>
      <c r="L226" s="505"/>
      <c r="M226" s="505"/>
      <c r="N226" s="505"/>
      <c r="O226" s="505"/>
      <c r="P226" s="505"/>
      <c r="Q226" s="505"/>
      <c r="R226" s="505"/>
      <c r="S226" s="505"/>
    </row>
    <row r="227" spans="1:19" s="45" customFormat="1" ht="93" customHeight="1">
      <c r="A227" s="148"/>
      <c r="B227" s="342" t="s">
        <v>1006</v>
      </c>
      <c r="C227" s="343" t="s">
        <v>1007</v>
      </c>
      <c r="D227" s="343" t="s">
        <v>755</v>
      </c>
      <c r="E227" s="343"/>
      <c r="F227" s="319" t="s">
        <v>966</v>
      </c>
      <c r="G227" s="319">
        <v>334285.02</v>
      </c>
      <c r="H227" s="319"/>
      <c r="I227" s="319">
        <v>334285.02</v>
      </c>
      <c r="J227" s="319"/>
      <c r="K227" s="319"/>
      <c r="L227" s="319">
        <v>334285.02</v>
      </c>
      <c r="M227" s="319"/>
      <c r="N227" s="319">
        <v>2024</v>
      </c>
      <c r="O227" s="319" t="s">
        <v>969</v>
      </c>
      <c r="P227" s="319"/>
      <c r="Q227" s="319"/>
      <c r="R227" s="319" t="s">
        <v>1042</v>
      </c>
      <c r="S227" s="115"/>
    </row>
    <row r="228" spans="1:19" s="45" customFormat="1" ht="31.7" customHeight="1">
      <c r="A228" s="405"/>
      <c r="B228" s="416" t="s">
        <v>962</v>
      </c>
      <c r="C228" s="426" t="s">
        <v>1027</v>
      </c>
      <c r="D228" s="426" t="s">
        <v>755</v>
      </c>
      <c r="E228" s="426" t="s">
        <v>727</v>
      </c>
      <c r="F228" s="150" t="s">
        <v>892</v>
      </c>
      <c r="G228" s="134">
        <f>SUM(G229:G234)</f>
        <v>31324.639999999999</v>
      </c>
      <c r="H228" s="154"/>
      <c r="I228" s="154">
        <f>SUM(I229:I234)</f>
        <v>31324.639999999999</v>
      </c>
      <c r="J228" s="154"/>
      <c r="K228" s="154"/>
      <c r="L228" s="154">
        <f>SUM(L229:L234)</f>
        <v>31324.639999999999</v>
      </c>
      <c r="M228" s="183"/>
      <c r="N228" s="423">
        <v>2023</v>
      </c>
      <c r="O228" s="426" t="s">
        <v>1035</v>
      </c>
      <c r="P228" s="336"/>
      <c r="Q228" s="426" t="s">
        <v>805</v>
      </c>
      <c r="R228" s="426" t="s">
        <v>1024</v>
      </c>
      <c r="S228" s="416" t="s">
        <v>959</v>
      </c>
    </row>
    <row r="229" spans="1:19" s="45" customFormat="1" ht="31.7" customHeight="1">
      <c r="A229" s="406"/>
      <c r="B229" s="417"/>
      <c r="C229" s="427"/>
      <c r="D229" s="427"/>
      <c r="E229" s="427"/>
      <c r="F229" s="150" t="s">
        <v>748</v>
      </c>
      <c r="G229" s="154">
        <f>I229</f>
        <v>19840.599999999999</v>
      </c>
      <c r="H229" s="154"/>
      <c r="I229" s="154">
        <f>L229</f>
        <v>19840.599999999999</v>
      </c>
      <c r="J229" s="154"/>
      <c r="K229" s="154"/>
      <c r="L229" s="154">
        <v>19840.599999999999</v>
      </c>
      <c r="M229" s="183"/>
      <c r="N229" s="424"/>
      <c r="O229" s="427"/>
      <c r="P229" s="337"/>
      <c r="Q229" s="529"/>
      <c r="R229" s="427"/>
      <c r="S229" s="417"/>
    </row>
    <row r="230" spans="1:19" s="45" customFormat="1" ht="31.7" customHeight="1">
      <c r="A230" s="406"/>
      <c r="B230" s="417"/>
      <c r="C230" s="427"/>
      <c r="D230" s="427"/>
      <c r="E230" s="427"/>
      <c r="F230" s="150" t="s">
        <v>788</v>
      </c>
      <c r="G230" s="154">
        <f>SUM(I230)</f>
        <v>232.38</v>
      </c>
      <c r="H230" s="154"/>
      <c r="I230" s="154">
        <f t="shared" ref="I230:I231" si="24">L230</f>
        <v>232.38</v>
      </c>
      <c r="J230" s="154"/>
      <c r="K230" s="154"/>
      <c r="L230" s="154">
        <v>232.38</v>
      </c>
      <c r="M230" s="183"/>
      <c r="N230" s="424"/>
      <c r="O230" s="427"/>
      <c r="P230" s="337"/>
      <c r="Q230" s="529"/>
      <c r="R230" s="427"/>
      <c r="S230" s="417"/>
    </row>
    <row r="231" spans="1:19" s="45" customFormat="1" ht="31.7" customHeight="1">
      <c r="A231" s="406"/>
      <c r="B231" s="417"/>
      <c r="C231" s="427"/>
      <c r="D231" s="427"/>
      <c r="E231" s="427"/>
      <c r="F231" s="150" t="s">
        <v>841</v>
      </c>
      <c r="G231" s="154">
        <f>SUM(I231)</f>
        <v>276.25</v>
      </c>
      <c r="H231" s="154"/>
      <c r="I231" s="154">
        <f t="shared" si="24"/>
        <v>276.25</v>
      </c>
      <c r="J231" s="154"/>
      <c r="K231" s="154"/>
      <c r="L231" s="154">
        <v>276.25</v>
      </c>
      <c r="M231" s="183"/>
      <c r="N231" s="424"/>
      <c r="O231" s="427"/>
      <c r="P231" s="337"/>
      <c r="Q231" s="529"/>
      <c r="R231" s="427"/>
      <c r="S231" s="417"/>
    </row>
    <row r="232" spans="1:19" s="45" customFormat="1" ht="31.7" customHeight="1">
      <c r="A232" s="406"/>
      <c r="B232" s="417"/>
      <c r="C232" s="427"/>
      <c r="D232" s="427"/>
      <c r="E232" s="427"/>
      <c r="F232" s="150" t="s">
        <v>890</v>
      </c>
      <c r="G232" s="154">
        <f>SUM(I232)</f>
        <v>2108.91</v>
      </c>
      <c r="H232" s="154"/>
      <c r="I232" s="154">
        <f>SUM(J232:L232)</f>
        <v>2108.91</v>
      </c>
      <c r="J232" s="154"/>
      <c r="K232" s="154"/>
      <c r="L232" s="154">
        <v>2108.91</v>
      </c>
      <c r="M232" s="183"/>
      <c r="N232" s="424"/>
      <c r="O232" s="427"/>
      <c r="P232" s="337"/>
      <c r="Q232" s="529"/>
      <c r="R232" s="427"/>
      <c r="S232" s="417"/>
    </row>
    <row r="233" spans="1:19" s="45" customFormat="1" ht="31.7" customHeight="1">
      <c r="A233" s="406"/>
      <c r="B233" s="417"/>
      <c r="C233" s="427"/>
      <c r="D233" s="427"/>
      <c r="E233" s="427"/>
      <c r="F233" s="150">
        <v>2022</v>
      </c>
      <c r="G233" s="154">
        <f>I233</f>
        <v>4000</v>
      </c>
      <c r="H233" s="154"/>
      <c r="I233" s="154">
        <f>J233+K233+L233</f>
        <v>4000</v>
      </c>
      <c r="J233" s="154"/>
      <c r="K233" s="154"/>
      <c r="L233" s="154">
        <v>4000</v>
      </c>
      <c r="M233" s="183"/>
      <c r="N233" s="424"/>
      <c r="O233" s="427"/>
      <c r="P233" s="337"/>
      <c r="Q233" s="529"/>
      <c r="R233" s="427"/>
      <c r="S233" s="417"/>
    </row>
    <row r="234" spans="1:19" s="45" customFormat="1" ht="31.7" customHeight="1">
      <c r="A234" s="406"/>
      <c r="B234" s="417"/>
      <c r="C234" s="428"/>
      <c r="D234" s="428"/>
      <c r="E234" s="428"/>
      <c r="F234" s="150" t="s">
        <v>984</v>
      </c>
      <c r="G234" s="154">
        <v>4866.5</v>
      </c>
      <c r="H234" s="154"/>
      <c r="I234" s="154">
        <v>4866.5</v>
      </c>
      <c r="J234" s="154"/>
      <c r="K234" s="154"/>
      <c r="L234" s="154">
        <v>4866.5</v>
      </c>
      <c r="M234" s="183"/>
      <c r="N234" s="425"/>
      <c r="O234" s="428"/>
      <c r="P234" s="338"/>
      <c r="Q234" s="530"/>
      <c r="R234" s="428"/>
      <c r="S234" s="446"/>
    </row>
    <row r="235" spans="1:19" s="45" customFormat="1" ht="93" customHeight="1">
      <c r="A235" s="354"/>
      <c r="B235" s="184" t="s">
        <v>884</v>
      </c>
      <c r="C235" s="133" t="s">
        <v>1023</v>
      </c>
      <c r="D235" s="133" t="s">
        <v>755</v>
      </c>
      <c r="E235" s="152"/>
      <c r="F235" s="133" t="s">
        <v>953</v>
      </c>
      <c r="G235" s="185">
        <f>I235</f>
        <v>492261.24788000004</v>
      </c>
      <c r="H235" s="133"/>
      <c r="I235" s="185">
        <f>L235+M235</f>
        <v>492261.24788000004</v>
      </c>
      <c r="J235" s="185"/>
      <c r="K235" s="185"/>
      <c r="L235" s="185">
        <v>435908.33175000001</v>
      </c>
      <c r="M235" s="185">
        <v>56352.916129999998</v>
      </c>
      <c r="N235" s="133">
        <v>2023</v>
      </c>
      <c r="O235" s="133" t="s">
        <v>888</v>
      </c>
      <c r="P235" s="133"/>
      <c r="Q235" s="133"/>
      <c r="R235" s="133" t="s">
        <v>1024</v>
      </c>
      <c r="S235" s="133"/>
    </row>
    <row r="236" spans="1:19" s="45" customFormat="1" ht="101.45" customHeight="1">
      <c r="A236" s="186"/>
      <c r="B236" s="299" t="s">
        <v>1008</v>
      </c>
      <c r="C236" s="296" t="s">
        <v>1009</v>
      </c>
      <c r="D236" s="296" t="s">
        <v>98</v>
      </c>
      <c r="E236" s="296" t="s">
        <v>1010</v>
      </c>
      <c r="F236" s="296" t="s">
        <v>953</v>
      </c>
      <c r="G236" s="187">
        <v>2000</v>
      </c>
      <c r="H236" s="186"/>
      <c r="I236" s="187">
        <v>2000</v>
      </c>
      <c r="J236" s="186"/>
      <c r="K236" s="186"/>
      <c r="L236" s="186"/>
      <c r="M236" s="187">
        <v>2000</v>
      </c>
      <c r="N236" s="133">
        <v>2023</v>
      </c>
      <c r="O236" s="295" t="s">
        <v>1017</v>
      </c>
      <c r="P236" s="186"/>
      <c r="Q236" s="186"/>
      <c r="R236" s="296" t="s">
        <v>1011</v>
      </c>
      <c r="S236" s="186"/>
    </row>
    <row r="237" spans="1:19" s="45" customFormat="1" ht="67.150000000000006" customHeight="1">
      <c r="A237" s="319"/>
      <c r="B237" s="137" t="s">
        <v>1013</v>
      </c>
      <c r="C237" s="319" t="s">
        <v>1012</v>
      </c>
      <c r="D237" s="319" t="s">
        <v>98</v>
      </c>
      <c r="E237" s="319"/>
      <c r="F237" s="319">
        <v>2023</v>
      </c>
      <c r="G237" s="188">
        <v>5900</v>
      </c>
      <c r="H237" s="188"/>
      <c r="I237" s="188">
        <v>5900</v>
      </c>
      <c r="J237" s="188"/>
      <c r="K237" s="188"/>
      <c r="L237" s="188"/>
      <c r="M237" s="188">
        <v>5900</v>
      </c>
      <c r="N237" s="319">
        <v>2023</v>
      </c>
      <c r="O237" s="294" t="s">
        <v>1014</v>
      </c>
      <c r="P237" s="319"/>
      <c r="Q237" s="319"/>
      <c r="R237" s="319" t="s">
        <v>1011</v>
      </c>
      <c r="S237" s="319"/>
    </row>
    <row r="238" spans="1:19" s="45" customFormat="1" ht="66.599999999999994" customHeight="1">
      <c r="A238" s="319"/>
      <c r="B238" s="137" t="s">
        <v>1016</v>
      </c>
      <c r="C238" s="319" t="s">
        <v>1015</v>
      </c>
      <c r="D238" s="319" t="s">
        <v>98</v>
      </c>
      <c r="E238" s="319"/>
      <c r="F238" s="319" t="s">
        <v>953</v>
      </c>
      <c r="G238" s="188">
        <v>48050</v>
      </c>
      <c r="H238" s="188"/>
      <c r="I238" s="188">
        <v>48050</v>
      </c>
      <c r="J238" s="188"/>
      <c r="K238" s="188"/>
      <c r="L238" s="188"/>
      <c r="M238" s="188">
        <v>48050</v>
      </c>
      <c r="N238" s="319">
        <v>2023</v>
      </c>
      <c r="O238" s="294" t="s">
        <v>1017</v>
      </c>
      <c r="P238" s="319"/>
      <c r="Q238" s="319"/>
      <c r="R238" s="319" t="s">
        <v>1011</v>
      </c>
      <c r="S238" s="319"/>
    </row>
    <row r="239" spans="1:19" s="45" customFormat="1" ht="57" customHeight="1">
      <c r="A239" s="319"/>
      <c r="B239" s="137" t="s">
        <v>1019</v>
      </c>
      <c r="C239" s="319" t="s">
        <v>1018</v>
      </c>
      <c r="D239" s="319" t="s">
        <v>98</v>
      </c>
      <c r="E239" s="319"/>
      <c r="F239" s="319" t="s">
        <v>953</v>
      </c>
      <c r="G239" s="188">
        <v>10000</v>
      </c>
      <c r="H239" s="188"/>
      <c r="I239" s="188">
        <v>10000</v>
      </c>
      <c r="J239" s="188"/>
      <c r="K239" s="188"/>
      <c r="L239" s="188"/>
      <c r="M239" s="188">
        <v>10000</v>
      </c>
      <c r="N239" s="319">
        <v>2023</v>
      </c>
      <c r="O239" s="294" t="s">
        <v>1017</v>
      </c>
      <c r="P239" s="319"/>
      <c r="Q239" s="319"/>
      <c r="R239" s="319" t="s">
        <v>1011</v>
      </c>
      <c r="S239" s="319"/>
    </row>
    <row r="240" spans="1:19" s="45" customFormat="1" ht="70.900000000000006" hidden="1" customHeight="1">
      <c r="A240" s="319"/>
      <c r="B240" s="137" t="s">
        <v>675</v>
      </c>
      <c r="C240" s="319" t="s">
        <v>852</v>
      </c>
      <c r="D240" s="319" t="s">
        <v>98</v>
      </c>
      <c r="E240" s="139"/>
      <c r="F240" s="319" t="s">
        <v>676</v>
      </c>
      <c r="G240" s="113" t="s">
        <v>550</v>
      </c>
      <c r="H240" s="113"/>
      <c r="I240" s="120">
        <f>SUM(J240:M240)</f>
        <v>0</v>
      </c>
      <c r="J240" s="180">
        <v>0</v>
      </c>
      <c r="K240" s="180">
        <v>0</v>
      </c>
      <c r="L240" s="113">
        <v>0</v>
      </c>
      <c r="M240" s="113"/>
      <c r="N240" s="189" t="s">
        <v>819</v>
      </c>
      <c r="O240" s="319" t="s">
        <v>994</v>
      </c>
      <c r="P240" s="319"/>
      <c r="Q240" s="190"/>
      <c r="R240" s="319"/>
      <c r="S240" s="319"/>
    </row>
    <row r="241" spans="1:22" s="45" customFormat="1" ht="65.099999999999994" hidden="1" customHeight="1">
      <c r="A241" s="319"/>
      <c r="B241" s="137" t="s">
        <v>875</v>
      </c>
      <c r="C241" s="319" t="s">
        <v>876</v>
      </c>
      <c r="D241" s="319" t="s">
        <v>98</v>
      </c>
      <c r="E241" s="319"/>
      <c r="F241" s="147" t="s">
        <v>550</v>
      </c>
      <c r="G241" s="188">
        <v>700000</v>
      </c>
      <c r="H241" s="191">
        <v>700000</v>
      </c>
      <c r="I241" s="188"/>
      <c r="J241" s="192"/>
      <c r="K241" s="188"/>
      <c r="L241" s="188"/>
      <c r="M241" s="188"/>
      <c r="N241" s="147"/>
      <c r="O241" s="144" t="s">
        <v>995</v>
      </c>
      <c r="P241" s="145"/>
      <c r="Q241" s="193"/>
      <c r="R241" s="147"/>
      <c r="S241" s="194"/>
    </row>
    <row r="242" spans="1:22" s="45" customFormat="1" ht="99" hidden="1" customHeight="1">
      <c r="A242" s="294"/>
      <c r="B242" s="297" t="s">
        <v>239</v>
      </c>
      <c r="C242" s="294" t="s">
        <v>196</v>
      </c>
      <c r="D242" s="294" t="s">
        <v>98</v>
      </c>
      <c r="E242" s="326" t="s">
        <v>240</v>
      </c>
      <c r="F242" s="158"/>
      <c r="G242" s="491" t="s">
        <v>992</v>
      </c>
      <c r="H242" s="492"/>
      <c r="I242" s="492"/>
      <c r="J242" s="492"/>
      <c r="K242" s="492"/>
      <c r="L242" s="492"/>
      <c r="M242" s="493"/>
      <c r="N242" s="321"/>
      <c r="O242" s="294" t="s">
        <v>991</v>
      </c>
      <c r="P242" s="294"/>
      <c r="Q242" s="301"/>
      <c r="R242" s="294"/>
      <c r="S242" s="356" t="s">
        <v>990</v>
      </c>
    </row>
    <row r="243" spans="1:22" s="46" customFormat="1" ht="34.15" hidden="1" customHeight="1">
      <c r="A243" s="396"/>
      <c r="B243" s="418" t="s">
        <v>704</v>
      </c>
      <c r="C243" s="294" t="s">
        <v>561</v>
      </c>
      <c r="D243" s="329" t="s">
        <v>754</v>
      </c>
      <c r="E243" s="294"/>
      <c r="F243" s="319" t="s">
        <v>898</v>
      </c>
      <c r="G243" s="120">
        <v>84408829</v>
      </c>
      <c r="H243" s="113">
        <v>0</v>
      </c>
      <c r="I243" s="120">
        <v>84408829</v>
      </c>
      <c r="J243" s="120">
        <v>84408829</v>
      </c>
      <c r="K243" s="113">
        <v>0</v>
      </c>
      <c r="L243" s="113">
        <v>0</v>
      </c>
      <c r="M243" s="113">
        <v>0</v>
      </c>
      <c r="N243" s="321" t="s">
        <v>899</v>
      </c>
      <c r="O243" s="396" t="s">
        <v>996</v>
      </c>
      <c r="P243" s="301"/>
      <c r="Q243" s="326"/>
      <c r="R243" s="440" t="s">
        <v>997</v>
      </c>
      <c r="S243" s="525"/>
      <c r="T243" s="48" t="s">
        <v>562</v>
      </c>
      <c r="U243" s="48" t="s">
        <v>563</v>
      </c>
      <c r="V243" s="48" t="s">
        <v>565</v>
      </c>
    </row>
    <row r="244" spans="1:22" s="46" customFormat="1" ht="47.45" hidden="1" customHeight="1">
      <c r="A244" s="397"/>
      <c r="B244" s="419"/>
      <c r="C244" s="295"/>
      <c r="D244" s="295"/>
      <c r="E244" s="295"/>
      <c r="F244" s="319">
        <v>2021</v>
      </c>
      <c r="G244" s="120"/>
      <c r="H244" s="113"/>
      <c r="I244" s="120">
        <v>6357040</v>
      </c>
      <c r="J244" s="120">
        <v>6357040</v>
      </c>
      <c r="K244" s="113"/>
      <c r="L244" s="113"/>
      <c r="M244" s="113"/>
      <c r="N244" s="320" t="s">
        <v>900</v>
      </c>
      <c r="O244" s="397"/>
      <c r="P244" s="302"/>
      <c r="Q244" s="327"/>
      <c r="R244" s="440"/>
      <c r="S244" s="525"/>
      <c r="T244" s="48"/>
      <c r="U244" s="48"/>
      <c r="V244" s="48"/>
    </row>
    <row r="245" spans="1:22" s="46" customFormat="1" ht="22.5" hidden="1" customHeight="1">
      <c r="A245" s="398"/>
      <c r="B245" s="420"/>
      <c r="C245" s="296"/>
      <c r="D245" s="296"/>
      <c r="E245" s="296"/>
      <c r="F245" s="319">
        <v>2022</v>
      </c>
      <c r="G245" s="120"/>
      <c r="H245" s="113"/>
      <c r="I245" s="120">
        <v>3906422</v>
      </c>
      <c r="J245" s="120">
        <v>3906422</v>
      </c>
      <c r="K245" s="113"/>
      <c r="L245" s="113"/>
      <c r="M245" s="113"/>
      <c r="N245" s="325"/>
      <c r="O245" s="398"/>
      <c r="P245" s="315"/>
      <c r="Q245" s="328"/>
      <c r="R245" s="440"/>
      <c r="S245" s="525"/>
      <c r="T245" s="48"/>
      <c r="U245" s="48"/>
      <c r="V245" s="48"/>
    </row>
    <row r="246" spans="1:22" s="45" customFormat="1" ht="29.1" hidden="1" customHeight="1">
      <c r="A246" s="396"/>
      <c r="B246" s="399" t="s">
        <v>849</v>
      </c>
      <c r="C246" s="396" t="s">
        <v>842</v>
      </c>
      <c r="D246" s="396" t="s">
        <v>755</v>
      </c>
      <c r="E246" s="396" t="s">
        <v>850</v>
      </c>
      <c r="F246" s="319" t="s">
        <v>678</v>
      </c>
      <c r="G246" s="113">
        <f>SUM(G247:G250)</f>
        <v>235022.21999999997</v>
      </c>
      <c r="H246" s="113"/>
      <c r="I246" s="113">
        <f>SUM(I247:I250)</f>
        <v>235022.21999999997</v>
      </c>
      <c r="J246" s="113">
        <f>SUM(J247:J250)</f>
        <v>84482.44</v>
      </c>
      <c r="K246" s="113">
        <f>SUM(K248:K250)</f>
        <v>41119.349999999991</v>
      </c>
      <c r="L246" s="113">
        <f>SUM(L247:L250)</f>
        <v>109420.43</v>
      </c>
      <c r="M246" s="164"/>
      <c r="N246" s="294" t="str">
        <f t="shared" ref="N246" si="25">RIGHT(F246,4)</f>
        <v>2022</v>
      </c>
      <c r="O246" s="396" t="s">
        <v>810</v>
      </c>
      <c r="P246" s="301"/>
      <c r="Q246" s="396" t="s">
        <v>635</v>
      </c>
      <c r="R246" s="399" t="s">
        <v>951</v>
      </c>
      <c r="S246" s="396" t="s">
        <v>800</v>
      </c>
    </row>
    <row r="247" spans="1:22" s="45" customFormat="1" ht="24.6" hidden="1" customHeight="1">
      <c r="A247" s="397"/>
      <c r="B247" s="502"/>
      <c r="C247" s="431"/>
      <c r="D247" s="431"/>
      <c r="E247" s="431"/>
      <c r="F247" s="319" t="s">
        <v>788</v>
      </c>
      <c r="G247" s="113">
        <v>1080</v>
      </c>
      <c r="H247" s="113"/>
      <c r="I247" s="113">
        <v>1080</v>
      </c>
      <c r="J247" s="113"/>
      <c r="K247" s="113"/>
      <c r="L247" s="113">
        <v>1080</v>
      </c>
      <c r="M247" s="164"/>
      <c r="N247" s="295"/>
      <c r="O247" s="397"/>
      <c r="P247" s="302"/>
      <c r="Q247" s="397"/>
      <c r="R247" s="400"/>
      <c r="S247" s="397"/>
    </row>
    <row r="248" spans="1:22" ht="28.15" hidden="1" customHeight="1">
      <c r="A248" s="397"/>
      <c r="B248" s="502"/>
      <c r="C248" s="431"/>
      <c r="D248" s="431"/>
      <c r="E248" s="431"/>
      <c r="F248" s="319" t="s">
        <v>841</v>
      </c>
      <c r="G248" s="113">
        <f>SUM(I248)</f>
        <v>38344.399999999994</v>
      </c>
      <c r="H248" s="113"/>
      <c r="I248" s="113">
        <f>SUM(J248:L248)</f>
        <v>38344.399999999994</v>
      </c>
      <c r="J248" s="113">
        <v>32806.28</v>
      </c>
      <c r="K248" s="113">
        <v>2094.02</v>
      </c>
      <c r="L248" s="113">
        <v>3444.1</v>
      </c>
      <c r="M248" s="164"/>
      <c r="N248" s="295"/>
      <c r="O248" s="397"/>
      <c r="P248" s="302"/>
      <c r="Q248" s="397"/>
      <c r="R248" s="400"/>
      <c r="S248" s="397"/>
    </row>
    <row r="249" spans="1:22" ht="63.6" hidden="1" customHeight="1">
      <c r="A249" s="397"/>
      <c r="B249" s="502"/>
      <c r="C249" s="431"/>
      <c r="D249" s="431"/>
      <c r="E249" s="431"/>
      <c r="F249" s="319" t="s">
        <v>890</v>
      </c>
      <c r="G249" s="113">
        <f>SUM(I249)</f>
        <v>136603.79999999999</v>
      </c>
      <c r="H249" s="113"/>
      <c r="I249" s="113">
        <f>SUM(J249:L249)</f>
        <v>136603.79999999999</v>
      </c>
      <c r="J249" s="113">
        <v>38881.06</v>
      </c>
      <c r="K249" s="113">
        <v>37824.879999999997</v>
      </c>
      <c r="L249" s="113">
        <v>59897.86</v>
      </c>
      <c r="M249" s="164"/>
      <c r="N249" s="295"/>
      <c r="O249" s="397"/>
      <c r="P249" s="302"/>
      <c r="Q249" s="397"/>
      <c r="R249" s="400"/>
      <c r="S249" s="397"/>
      <c r="T249" s="63"/>
      <c r="U249" s="63"/>
      <c r="V249" s="64"/>
    </row>
    <row r="250" spans="1:22" ht="125.65" hidden="1" customHeight="1">
      <c r="A250" s="398"/>
      <c r="B250" s="503"/>
      <c r="C250" s="432"/>
      <c r="D250" s="432"/>
      <c r="E250" s="432"/>
      <c r="F250" s="319" t="s">
        <v>950</v>
      </c>
      <c r="G250" s="113">
        <f>SUM(I250)</f>
        <v>58994.020000000004</v>
      </c>
      <c r="H250" s="113"/>
      <c r="I250" s="113">
        <f>SUM(J250:L250)</f>
        <v>58994.020000000004</v>
      </c>
      <c r="J250" s="113">
        <v>12795.1</v>
      </c>
      <c r="K250" s="113">
        <v>1200.45</v>
      </c>
      <c r="L250" s="113">
        <v>44998.47</v>
      </c>
      <c r="M250" s="164"/>
      <c r="N250" s="296"/>
      <c r="O250" s="398"/>
      <c r="P250" s="315"/>
      <c r="Q250" s="398"/>
      <c r="R250" s="401"/>
      <c r="S250" s="398"/>
      <c r="T250" s="63"/>
      <c r="U250" s="63"/>
      <c r="V250" s="64"/>
    </row>
    <row r="251" spans="1:22" ht="94.9" hidden="1" customHeight="1">
      <c r="A251" s="294"/>
      <c r="B251" s="297" t="s">
        <v>946</v>
      </c>
      <c r="C251" s="294" t="s">
        <v>947</v>
      </c>
      <c r="D251" s="319" t="s">
        <v>98</v>
      </c>
      <c r="E251" s="294"/>
      <c r="F251" s="319">
        <v>2022</v>
      </c>
      <c r="G251" s="113">
        <v>54586.29</v>
      </c>
      <c r="H251" s="113"/>
      <c r="I251" s="113">
        <v>54586.29</v>
      </c>
      <c r="J251" s="113"/>
      <c r="K251" s="113"/>
      <c r="L251" s="113"/>
      <c r="M251" s="113">
        <v>54586.29</v>
      </c>
      <c r="N251" s="321">
        <v>2022</v>
      </c>
      <c r="O251" s="294" t="s">
        <v>948</v>
      </c>
      <c r="P251" s="294"/>
      <c r="Q251" s="294"/>
      <c r="R251" s="316" t="s">
        <v>949</v>
      </c>
      <c r="S251" s="356"/>
      <c r="T251" s="63"/>
      <c r="U251" s="63"/>
      <c r="V251" s="64"/>
    </row>
    <row r="252" spans="1:22" ht="42.6" hidden="1" customHeight="1">
      <c r="A252" s="396"/>
      <c r="B252" s="399" t="s">
        <v>863</v>
      </c>
      <c r="C252" s="396" t="s">
        <v>842</v>
      </c>
      <c r="D252" s="396" t="s">
        <v>755</v>
      </c>
      <c r="E252" s="396" t="s">
        <v>851</v>
      </c>
      <c r="F252" s="319" t="s">
        <v>678</v>
      </c>
      <c r="G252" s="113">
        <f>SUM(G253:G256)</f>
        <v>406312.77</v>
      </c>
      <c r="H252" s="113"/>
      <c r="I252" s="113">
        <f>SUM(I253:I256)</f>
        <v>406312.77</v>
      </c>
      <c r="J252" s="113">
        <f>SUM(J253:J256)</f>
        <v>164113.38</v>
      </c>
      <c r="K252" s="113">
        <f>SUM(K253:K256)</f>
        <v>85103.72</v>
      </c>
      <c r="L252" s="113">
        <f>SUM(L253:L256)</f>
        <v>157095.66999999998</v>
      </c>
      <c r="M252" s="164"/>
      <c r="N252" s="294" t="str">
        <f>RIGHT(F252,4)</f>
        <v>2022</v>
      </c>
      <c r="O252" s="396" t="s">
        <v>928</v>
      </c>
      <c r="P252" s="301"/>
      <c r="Q252" s="294" t="s">
        <v>635</v>
      </c>
      <c r="R252" s="522" t="s">
        <v>927</v>
      </c>
      <c r="S252" s="396" t="s">
        <v>800</v>
      </c>
      <c r="T252" s="63"/>
      <c r="U252" s="63"/>
      <c r="V252" s="64"/>
    </row>
    <row r="253" spans="1:22" ht="24.6" hidden="1" customHeight="1">
      <c r="A253" s="397"/>
      <c r="B253" s="502"/>
      <c r="C253" s="431"/>
      <c r="D253" s="431"/>
      <c r="E253" s="431"/>
      <c r="F253" s="319" t="s">
        <v>788</v>
      </c>
      <c r="G253" s="113">
        <v>9360</v>
      </c>
      <c r="H253" s="113"/>
      <c r="I253" s="113">
        <v>9360</v>
      </c>
      <c r="J253" s="113"/>
      <c r="K253" s="113"/>
      <c r="L253" s="113">
        <v>9360</v>
      </c>
      <c r="M253" s="164"/>
      <c r="N253" s="295"/>
      <c r="O253" s="397"/>
      <c r="P253" s="302"/>
      <c r="Q253" s="302"/>
      <c r="R253" s="523"/>
      <c r="S253" s="397"/>
      <c r="T253" s="63"/>
      <c r="U253" s="63"/>
      <c r="V253" s="64"/>
    </row>
    <row r="254" spans="1:22" ht="45.6" hidden="1" customHeight="1">
      <c r="A254" s="397"/>
      <c r="B254" s="502"/>
      <c r="C254" s="431"/>
      <c r="D254" s="431"/>
      <c r="E254" s="431"/>
      <c r="F254" s="319" t="s">
        <v>841</v>
      </c>
      <c r="G254" s="113">
        <f>SUM(I254)</f>
        <v>44117.85</v>
      </c>
      <c r="H254" s="113"/>
      <c r="I254" s="113">
        <f>SUM(J254:L254)</f>
        <v>44117.85</v>
      </c>
      <c r="J254" s="113">
        <v>36497.51</v>
      </c>
      <c r="K254" s="113">
        <v>2329.63</v>
      </c>
      <c r="L254" s="113">
        <v>5290.71</v>
      </c>
      <c r="M254" s="164"/>
      <c r="N254" s="295"/>
      <c r="O254" s="397"/>
      <c r="P254" s="302"/>
      <c r="Q254" s="302"/>
      <c r="R254" s="523"/>
      <c r="S254" s="397"/>
      <c r="T254" s="63"/>
      <c r="U254" s="63"/>
      <c r="V254" s="64"/>
    </row>
    <row r="255" spans="1:22" ht="23.45" hidden="1" customHeight="1">
      <c r="A255" s="397"/>
      <c r="B255" s="502"/>
      <c r="C255" s="431"/>
      <c r="D255" s="431"/>
      <c r="E255" s="431"/>
      <c r="F255" s="319" t="s">
        <v>890</v>
      </c>
      <c r="G255" s="113">
        <f>SUM(I255)</f>
        <v>298846.15000000002</v>
      </c>
      <c r="H255" s="113"/>
      <c r="I255" s="113">
        <f>SUM(J255:L255)</f>
        <v>298846.15000000002</v>
      </c>
      <c r="J255" s="113">
        <v>127615.87</v>
      </c>
      <c r="K255" s="113">
        <v>82774.09</v>
      </c>
      <c r="L255" s="113">
        <v>88456.19</v>
      </c>
      <c r="M255" s="164"/>
      <c r="N255" s="295"/>
      <c r="O255" s="397"/>
      <c r="P255" s="302"/>
      <c r="Q255" s="302"/>
      <c r="R255" s="523"/>
      <c r="S255" s="397"/>
    </row>
    <row r="256" spans="1:22" ht="49.5" hidden="1" customHeight="1">
      <c r="A256" s="398"/>
      <c r="B256" s="503"/>
      <c r="C256" s="432"/>
      <c r="D256" s="432"/>
      <c r="E256" s="432"/>
      <c r="F256" s="319">
        <v>2022</v>
      </c>
      <c r="G256" s="113">
        <f>SUM(I256)</f>
        <v>53988.77</v>
      </c>
      <c r="H256" s="113"/>
      <c r="I256" s="113">
        <f>SUM(J256:L256)</f>
        <v>53988.77</v>
      </c>
      <c r="J256" s="113">
        <v>0</v>
      </c>
      <c r="K256" s="113">
        <v>0</v>
      </c>
      <c r="L256" s="113">
        <v>53988.77</v>
      </c>
      <c r="M256" s="164"/>
      <c r="N256" s="296"/>
      <c r="O256" s="398"/>
      <c r="P256" s="315"/>
      <c r="Q256" s="315"/>
      <c r="R256" s="524"/>
      <c r="S256" s="398"/>
    </row>
    <row r="257" spans="1:19" s="65" customFormat="1" ht="22.7" hidden="1" customHeight="1">
      <c r="A257" s="413"/>
      <c r="B257" s="399" t="s">
        <v>602</v>
      </c>
      <c r="C257" s="396" t="s">
        <v>681</v>
      </c>
      <c r="D257" s="396" t="s">
        <v>131</v>
      </c>
      <c r="E257" s="396"/>
      <c r="F257" s="142" t="s">
        <v>6</v>
      </c>
      <c r="G257" s="142">
        <f>G258+G259</f>
        <v>216098.2</v>
      </c>
      <c r="H257" s="142"/>
      <c r="I257" s="142">
        <f t="shared" ref="I257:K257" si="26">I258+I259</f>
        <v>216098.2</v>
      </c>
      <c r="J257" s="142">
        <f t="shared" si="26"/>
        <v>0</v>
      </c>
      <c r="K257" s="142">
        <f t="shared" si="26"/>
        <v>216098.2</v>
      </c>
      <c r="L257" s="142"/>
      <c r="M257" s="142"/>
      <c r="N257" s="443">
        <v>2021</v>
      </c>
      <c r="O257" s="396" t="s">
        <v>911</v>
      </c>
      <c r="P257" s="405"/>
      <c r="Q257" s="405"/>
      <c r="R257" s="396" t="s">
        <v>910</v>
      </c>
      <c r="S257" s="396"/>
    </row>
    <row r="258" spans="1:19" s="65" customFormat="1" ht="22.7" hidden="1" customHeight="1">
      <c r="A258" s="414"/>
      <c r="B258" s="400"/>
      <c r="C258" s="397"/>
      <c r="D258" s="397"/>
      <c r="E258" s="397"/>
      <c r="F258" s="294">
        <v>2019</v>
      </c>
      <c r="G258" s="142">
        <f>I258</f>
        <v>72000</v>
      </c>
      <c r="H258" s="142"/>
      <c r="I258" s="142">
        <f>K258</f>
        <v>72000</v>
      </c>
      <c r="J258" s="142"/>
      <c r="K258" s="142">
        <v>72000</v>
      </c>
      <c r="L258" s="142"/>
      <c r="M258" s="142"/>
      <c r="N258" s="444"/>
      <c r="O258" s="397"/>
      <c r="P258" s="406"/>
      <c r="Q258" s="406"/>
      <c r="R258" s="397"/>
      <c r="S258" s="397"/>
    </row>
    <row r="259" spans="1:19" s="65" customFormat="1" ht="65.45" hidden="1" customHeight="1">
      <c r="A259" s="415"/>
      <c r="B259" s="401"/>
      <c r="C259" s="398"/>
      <c r="D259" s="398"/>
      <c r="E259" s="398"/>
      <c r="F259" s="195">
        <v>2020</v>
      </c>
      <c r="G259" s="196">
        <v>144098.20000000001</v>
      </c>
      <c r="H259" s="196"/>
      <c r="I259" s="196">
        <v>144098.20000000001</v>
      </c>
      <c r="J259" s="196"/>
      <c r="K259" s="196">
        <v>144098.20000000001</v>
      </c>
      <c r="L259" s="142"/>
      <c r="M259" s="142"/>
      <c r="N259" s="445"/>
      <c r="O259" s="398"/>
      <c r="P259" s="436"/>
      <c r="Q259" s="436"/>
      <c r="R259" s="398"/>
      <c r="S259" s="398"/>
    </row>
    <row r="260" spans="1:19" s="65" customFormat="1" ht="21" hidden="1" customHeight="1">
      <c r="A260" s="306"/>
      <c r="B260" s="399" t="s">
        <v>749</v>
      </c>
      <c r="C260" s="402" t="s">
        <v>753</v>
      </c>
      <c r="D260" s="396" t="s">
        <v>98</v>
      </c>
      <c r="E260" s="396"/>
      <c r="F260" s="158" t="s">
        <v>915</v>
      </c>
      <c r="G260" s="191">
        <v>3757674.77</v>
      </c>
      <c r="H260" s="191"/>
      <c r="I260" s="191">
        <v>3757674.77</v>
      </c>
      <c r="J260" s="191"/>
      <c r="K260" s="191"/>
      <c r="L260" s="191"/>
      <c r="M260" s="191">
        <v>3757674.77</v>
      </c>
      <c r="N260" s="443">
        <v>2022</v>
      </c>
      <c r="O260" s="396" t="s">
        <v>917</v>
      </c>
      <c r="P260" s="405"/>
      <c r="Q260" s="396" t="s">
        <v>880</v>
      </c>
      <c r="R260" s="396" t="s">
        <v>916</v>
      </c>
      <c r="S260" s="405"/>
    </row>
    <row r="261" spans="1:19" s="65" customFormat="1" ht="21" hidden="1" customHeight="1">
      <c r="A261" s="306"/>
      <c r="B261" s="400"/>
      <c r="C261" s="403"/>
      <c r="D261" s="397"/>
      <c r="E261" s="397"/>
      <c r="F261" s="158">
        <v>2020</v>
      </c>
      <c r="G261" s="191">
        <v>147042.81</v>
      </c>
      <c r="H261" s="191"/>
      <c r="I261" s="191">
        <v>147042.81</v>
      </c>
      <c r="J261" s="191"/>
      <c r="K261" s="191"/>
      <c r="L261" s="191"/>
      <c r="M261" s="191">
        <v>147042.81</v>
      </c>
      <c r="N261" s="444"/>
      <c r="O261" s="397"/>
      <c r="P261" s="406"/>
      <c r="Q261" s="397"/>
      <c r="R261" s="397"/>
      <c r="S261" s="406"/>
    </row>
    <row r="262" spans="1:19" s="65" customFormat="1" ht="18.600000000000001" hidden="1" customHeight="1">
      <c r="A262" s="306"/>
      <c r="B262" s="400"/>
      <c r="C262" s="403"/>
      <c r="D262" s="397"/>
      <c r="E262" s="397"/>
      <c r="F262" s="158">
        <v>2021</v>
      </c>
      <c r="G262" s="191">
        <v>67352.44</v>
      </c>
      <c r="H262" s="191"/>
      <c r="I262" s="191">
        <v>67352.44</v>
      </c>
      <c r="J262" s="191"/>
      <c r="K262" s="191"/>
      <c r="L262" s="191"/>
      <c r="M262" s="191">
        <v>67352.44</v>
      </c>
      <c r="N262" s="444"/>
      <c r="O262" s="397"/>
      <c r="P262" s="406"/>
      <c r="Q262" s="397"/>
      <c r="R262" s="397"/>
      <c r="S262" s="406"/>
    </row>
    <row r="263" spans="1:19" s="65" customFormat="1" ht="112.5" hidden="1" customHeight="1">
      <c r="A263" s="307"/>
      <c r="B263" s="401"/>
      <c r="C263" s="404"/>
      <c r="D263" s="398"/>
      <c r="E263" s="398"/>
      <c r="F263" s="158">
        <v>2022</v>
      </c>
      <c r="G263" s="191">
        <v>5684.76</v>
      </c>
      <c r="H263" s="191"/>
      <c r="I263" s="191">
        <v>5684.76</v>
      </c>
      <c r="J263" s="191"/>
      <c r="K263" s="191"/>
      <c r="L263" s="191"/>
      <c r="M263" s="191">
        <v>5684.76</v>
      </c>
      <c r="N263" s="445"/>
      <c r="O263" s="398"/>
      <c r="P263" s="436"/>
      <c r="Q263" s="398"/>
      <c r="R263" s="398"/>
      <c r="S263" s="436"/>
    </row>
    <row r="264" spans="1:19" ht="121.5" hidden="1" customHeight="1">
      <c r="A264" s="294"/>
      <c r="B264" s="297" t="s">
        <v>584</v>
      </c>
      <c r="C264" s="294" t="s">
        <v>295</v>
      </c>
      <c r="D264" s="294" t="s">
        <v>98</v>
      </c>
      <c r="E264" s="301"/>
      <c r="F264" s="147"/>
      <c r="G264" s="197" t="s">
        <v>739</v>
      </c>
      <c r="H264" s="191"/>
      <c r="I264" s="191"/>
      <c r="J264" s="191"/>
      <c r="K264" s="191"/>
      <c r="L264" s="191"/>
      <c r="M264" s="191"/>
      <c r="N264" s="350"/>
      <c r="O264" s="294" t="s">
        <v>930</v>
      </c>
      <c r="P264" s="294"/>
      <c r="Q264" s="198"/>
      <c r="R264" s="316" t="s">
        <v>931</v>
      </c>
      <c r="S264" s="316"/>
    </row>
    <row r="265" spans="1:19" ht="74.099999999999994" hidden="1" customHeight="1">
      <c r="A265" s="319"/>
      <c r="B265" s="137" t="s">
        <v>228</v>
      </c>
      <c r="C265" s="319" t="s">
        <v>230</v>
      </c>
      <c r="D265" s="319" t="s">
        <v>98</v>
      </c>
      <c r="E265" s="319" t="s">
        <v>229</v>
      </c>
      <c r="F265" s="319">
        <v>2019</v>
      </c>
      <c r="G265" s="113">
        <v>120000</v>
      </c>
      <c r="H265" s="113">
        <v>120000</v>
      </c>
      <c r="I265" s="113">
        <v>120000</v>
      </c>
      <c r="J265" s="113"/>
      <c r="K265" s="113"/>
      <c r="L265" s="113"/>
      <c r="M265" s="113">
        <v>120000</v>
      </c>
      <c r="N265" s="189">
        <v>2019</v>
      </c>
      <c r="O265" s="319" t="s">
        <v>941</v>
      </c>
      <c r="P265" s="319"/>
      <c r="Q265" s="319"/>
      <c r="R265" s="316" t="s">
        <v>940</v>
      </c>
      <c r="S265" s="148"/>
    </row>
    <row r="266" spans="1:19" ht="63" hidden="1" customHeight="1">
      <c r="A266" s="306"/>
      <c r="B266" s="297" t="s">
        <v>712</v>
      </c>
      <c r="C266" s="319" t="s">
        <v>714</v>
      </c>
      <c r="D266" s="199" t="s">
        <v>754</v>
      </c>
      <c r="E266" s="144"/>
      <c r="F266" s="144" t="s">
        <v>233</v>
      </c>
      <c r="G266" s="188" t="s">
        <v>676</v>
      </c>
      <c r="H266" s="188" t="s">
        <v>676</v>
      </c>
      <c r="I266" s="192"/>
      <c r="J266" s="192"/>
      <c r="K266" s="192"/>
      <c r="L266" s="192"/>
      <c r="M266" s="192"/>
      <c r="N266" s="144" t="s">
        <v>550</v>
      </c>
      <c r="O266" s="294" t="s">
        <v>912</v>
      </c>
      <c r="P266" s="147"/>
      <c r="Q266" s="145"/>
      <c r="R266" s="147" t="s">
        <v>913</v>
      </c>
      <c r="S266" s="194"/>
    </row>
    <row r="267" spans="1:19" ht="22.7" hidden="1" customHeight="1">
      <c r="A267" s="405"/>
      <c r="B267" s="399" t="s">
        <v>682</v>
      </c>
      <c r="C267" s="396" t="s">
        <v>716</v>
      </c>
      <c r="D267" s="402" t="s">
        <v>754</v>
      </c>
      <c r="E267" s="396" t="s">
        <v>619</v>
      </c>
      <c r="F267" s="158" t="s">
        <v>715</v>
      </c>
      <c r="G267" s="180">
        <f>SUM(G268:G272)</f>
        <v>1522484.6</v>
      </c>
      <c r="H267" s="180"/>
      <c r="I267" s="180">
        <f>SUM(I268:I272)</f>
        <v>1581967.7000000002</v>
      </c>
      <c r="J267" s="180"/>
      <c r="K267" s="180">
        <f>SUM(K268:K272)</f>
        <v>1157577.7</v>
      </c>
      <c r="L267" s="180"/>
      <c r="M267" s="180"/>
      <c r="N267" s="322">
        <v>2021</v>
      </c>
      <c r="O267" s="396" t="s">
        <v>896</v>
      </c>
      <c r="P267" s="301"/>
      <c r="Q267" s="301"/>
      <c r="R267" s="396" t="s">
        <v>944</v>
      </c>
      <c r="S267" s="396"/>
    </row>
    <row r="268" spans="1:19" ht="22.7" hidden="1" customHeight="1">
      <c r="A268" s="406"/>
      <c r="B268" s="400"/>
      <c r="C268" s="397"/>
      <c r="D268" s="403"/>
      <c r="E268" s="397"/>
      <c r="F268" s="200" t="s">
        <v>666</v>
      </c>
      <c r="G268" s="180">
        <v>164008</v>
      </c>
      <c r="H268" s="180"/>
      <c r="I268" s="180">
        <f>SUM(J268:M268)</f>
        <v>164008</v>
      </c>
      <c r="J268" s="180"/>
      <c r="K268" s="180">
        <v>164008</v>
      </c>
      <c r="L268" s="180"/>
      <c r="M268" s="180"/>
      <c r="N268" s="323"/>
      <c r="O268" s="397"/>
      <c r="P268" s="302"/>
      <c r="Q268" s="302"/>
      <c r="R268" s="397"/>
      <c r="S268" s="397"/>
    </row>
    <row r="269" spans="1:19" ht="22.7" hidden="1" customHeight="1">
      <c r="A269" s="406"/>
      <c r="B269" s="400"/>
      <c r="C269" s="397"/>
      <c r="D269" s="403"/>
      <c r="E269" s="397"/>
      <c r="F269" s="158">
        <v>2018</v>
      </c>
      <c r="G269" s="180">
        <v>157560.5</v>
      </c>
      <c r="H269" s="180"/>
      <c r="I269" s="180">
        <f t="shared" ref="I269:I271" si="27">SUM(J269:M269)</f>
        <v>157560.5</v>
      </c>
      <c r="J269" s="180"/>
      <c r="K269" s="180">
        <v>157560.5</v>
      </c>
      <c r="L269" s="180"/>
      <c r="M269" s="180"/>
      <c r="N269" s="323"/>
      <c r="O269" s="397"/>
      <c r="P269" s="302"/>
      <c r="Q269" s="302"/>
      <c r="R269" s="397"/>
      <c r="S269" s="397"/>
    </row>
    <row r="270" spans="1:19" ht="22.7" hidden="1" customHeight="1">
      <c r="A270" s="406"/>
      <c r="B270" s="400"/>
      <c r="C270" s="397"/>
      <c r="D270" s="403"/>
      <c r="E270" s="397"/>
      <c r="F270" s="158">
        <v>2019</v>
      </c>
      <c r="G270" s="180">
        <v>209911.8</v>
      </c>
      <c r="H270" s="180"/>
      <c r="I270" s="180">
        <f t="shared" si="27"/>
        <v>209911.8</v>
      </c>
      <c r="J270" s="180"/>
      <c r="K270" s="180">
        <v>209911.8</v>
      </c>
      <c r="L270" s="180"/>
      <c r="M270" s="180"/>
      <c r="N270" s="323"/>
      <c r="O270" s="397"/>
      <c r="P270" s="302"/>
      <c r="Q270" s="302"/>
      <c r="R270" s="397"/>
      <c r="S270" s="397"/>
    </row>
    <row r="271" spans="1:19" ht="35.25" hidden="1" customHeight="1">
      <c r="A271" s="406"/>
      <c r="B271" s="400"/>
      <c r="C271" s="397"/>
      <c r="D271" s="403"/>
      <c r="E271" s="397"/>
      <c r="F271" s="158">
        <v>2020</v>
      </c>
      <c r="G271" s="180">
        <v>515883.6</v>
      </c>
      <c r="H271" s="180"/>
      <c r="I271" s="180">
        <f t="shared" si="27"/>
        <v>515883.6</v>
      </c>
      <c r="J271" s="180">
        <v>300000</v>
      </c>
      <c r="K271" s="180">
        <v>215883.6</v>
      </c>
      <c r="L271" s="180"/>
      <c r="M271" s="180"/>
      <c r="N271" s="323"/>
      <c r="O271" s="397"/>
      <c r="P271" s="302"/>
      <c r="Q271" s="302"/>
      <c r="R271" s="397"/>
      <c r="S271" s="397"/>
    </row>
    <row r="272" spans="1:19" ht="87" hidden="1" customHeight="1">
      <c r="A272" s="436"/>
      <c r="B272" s="401"/>
      <c r="C272" s="398"/>
      <c r="D272" s="404"/>
      <c r="E272" s="398"/>
      <c r="F272" s="158">
        <v>2021</v>
      </c>
      <c r="G272" s="180">
        <v>475120.7</v>
      </c>
      <c r="H272" s="180"/>
      <c r="I272" s="180">
        <f>SUM(J272:M272)</f>
        <v>534603.80000000005</v>
      </c>
      <c r="J272" s="180">
        <v>124390</v>
      </c>
      <c r="K272" s="180">
        <v>410213.8</v>
      </c>
      <c r="L272" s="180"/>
      <c r="M272" s="180"/>
      <c r="N272" s="324"/>
      <c r="O272" s="398"/>
      <c r="P272" s="315"/>
      <c r="Q272" s="315"/>
      <c r="R272" s="398"/>
      <c r="S272" s="398"/>
    </row>
    <row r="273" spans="1:22" ht="58.9" hidden="1" customHeight="1">
      <c r="A273" s="159"/>
      <c r="B273" s="297" t="s">
        <v>830</v>
      </c>
      <c r="C273" s="294" t="s">
        <v>831</v>
      </c>
      <c r="D273" s="300" t="s">
        <v>98</v>
      </c>
      <c r="E273" s="303"/>
      <c r="F273" s="158">
        <v>2021</v>
      </c>
      <c r="G273" s="192">
        <v>550</v>
      </c>
      <c r="H273" s="192"/>
      <c r="I273" s="192">
        <v>550</v>
      </c>
      <c r="J273" s="192"/>
      <c r="K273" s="194"/>
      <c r="L273" s="194"/>
      <c r="M273" s="192">
        <v>550</v>
      </c>
      <c r="N273" s="350">
        <v>2021</v>
      </c>
      <c r="O273" s="316" t="s">
        <v>895</v>
      </c>
      <c r="P273" s="294"/>
      <c r="Q273" s="303"/>
      <c r="R273" s="316" t="s">
        <v>943</v>
      </c>
      <c r="S273" s="303"/>
    </row>
    <row r="274" spans="1:22" ht="77.45" hidden="1" customHeight="1">
      <c r="A274" s="294"/>
      <c r="B274" s="297" t="s">
        <v>63</v>
      </c>
      <c r="C274" s="294" t="s">
        <v>627</v>
      </c>
      <c r="D274" s="294" t="s">
        <v>755</v>
      </c>
      <c r="E274" s="301"/>
      <c r="F274" s="319" t="s">
        <v>604</v>
      </c>
      <c r="G274" s="113">
        <v>85300</v>
      </c>
      <c r="H274" s="113"/>
      <c r="I274" s="113">
        <v>85300</v>
      </c>
      <c r="J274" s="113"/>
      <c r="K274" s="113"/>
      <c r="L274" s="113">
        <v>85300</v>
      </c>
      <c r="M274" s="113"/>
      <c r="N274" s="294">
        <v>2021</v>
      </c>
      <c r="O274" s="294" t="s">
        <v>889</v>
      </c>
      <c r="P274" s="301"/>
      <c r="Q274" s="301"/>
      <c r="R274" s="294" t="s">
        <v>943</v>
      </c>
      <c r="S274" s="294"/>
    </row>
    <row r="275" spans="1:22" ht="22.7" hidden="1" customHeight="1">
      <c r="A275" s="396"/>
      <c r="B275" s="399" t="s">
        <v>55</v>
      </c>
      <c r="C275" s="396" t="s">
        <v>723</v>
      </c>
      <c r="D275" s="396" t="s">
        <v>755</v>
      </c>
      <c r="E275" s="405"/>
      <c r="F275" s="319" t="s">
        <v>793</v>
      </c>
      <c r="G275" s="113">
        <v>270700</v>
      </c>
      <c r="H275" s="113">
        <v>5125</v>
      </c>
      <c r="I275" s="113">
        <v>265575</v>
      </c>
      <c r="J275" s="113"/>
      <c r="K275" s="113"/>
      <c r="L275" s="113">
        <v>265575</v>
      </c>
      <c r="M275" s="113"/>
      <c r="N275" s="396"/>
      <c r="O275" s="396" t="s">
        <v>882</v>
      </c>
      <c r="P275" s="405"/>
      <c r="Q275" s="405"/>
      <c r="R275" s="396" t="s">
        <v>897</v>
      </c>
      <c r="S275" s="396"/>
    </row>
    <row r="276" spans="1:22" ht="22.7" hidden="1" customHeight="1">
      <c r="A276" s="397"/>
      <c r="B276" s="400"/>
      <c r="C276" s="397"/>
      <c r="D276" s="397"/>
      <c r="E276" s="406"/>
      <c r="F276" s="319" t="s">
        <v>316</v>
      </c>
      <c r="G276" s="113">
        <v>15246</v>
      </c>
      <c r="H276" s="113"/>
      <c r="I276" s="113">
        <v>15246</v>
      </c>
      <c r="J276" s="113"/>
      <c r="K276" s="113"/>
      <c r="L276" s="113">
        <v>15246</v>
      </c>
      <c r="M276" s="113"/>
      <c r="N276" s="397"/>
      <c r="O276" s="397"/>
      <c r="P276" s="406"/>
      <c r="Q276" s="406"/>
      <c r="R276" s="397"/>
      <c r="S276" s="397"/>
    </row>
    <row r="277" spans="1:22" ht="35.65" hidden="1" customHeight="1">
      <c r="A277" s="397"/>
      <c r="B277" s="400"/>
      <c r="C277" s="397"/>
      <c r="D277" s="397"/>
      <c r="E277" s="406"/>
      <c r="F277" s="319">
        <v>2020</v>
      </c>
      <c r="G277" s="113">
        <v>58984.1</v>
      </c>
      <c r="H277" s="113"/>
      <c r="I277" s="113">
        <v>58984.1</v>
      </c>
      <c r="J277" s="113"/>
      <c r="K277" s="113"/>
      <c r="L277" s="113">
        <v>58984.1</v>
      </c>
      <c r="M277" s="113"/>
      <c r="N277" s="397"/>
      <c r="O277" s="397"/>
      <c r="P277" s="406"/>
      <c r="Q277" s="406"/>
      <c r="R277" s="397"/>
      <c r="S277" s="397"/>
    </row>
    <row r="278" spans="1:22" ht="30" hidden="1" customHeight="1">
      <c r="A278" s="397"/>
      <c r="B278" s="400"/>
      <c r="C278" s="397"/>
      <c r="D278" s="397"/>
      <c r="E278" s="406"/>
      <c r="F278" s="319">
        <v>2021</v>
      </c>
      <c r="G278" s="113">
        <v>191344.9</v>
      </c>
      <c r="H278" s="113"/>
      <c r="I278" s="113">
        <v>191344.9</v>
      </c>
      <c r="J278" s="113"/>
      <c r="K278" s="113"/>
      <c r="L278" s="113">
        <v>191344.9</v>
      </c>
      <c r="M278" s="113"/>
      <c r="N278" s="397"/>
      <c r="O278" s="397"/>
      <c r="P278" s="406"/>
      <c r="Q278" s="406"/>
      <c r="R278" s="397"/>
      <c r="S278" s="397"/>
    </row>
    <row r="279" spans="1:22" ht="33" hidden="1" customHeight="1">
      <c r="A279" s="398"/>
      <c r="B279" s="401"/>
      <c r="C279" s="398"/>
      <c r="D279" s="398"/>
      <c r="E279" s="436"/>
      <c r="F279" s="319">
        <v>2023</v>
      </c>
      <c r="G279" s="113">
        <v>5125</v>
      </c>
      <c r="H279" s="113">
        <v>5125</v>
      </c>
      <c r="I279" s="113"/>
      <c r="J279" s="113"/>
      <c r="K279" s="113"/>
      <c r="L279" s="113"/>
      <c r="M279" s="113"/>
      <c r="N279" s="398"/>
      <c r="O279" s="398"/>
      <c r="P279" s="436"/>
      <c r="Q279" s="436"/>
      <c r="R279" s="398"/>
      <c r="S279" s="398"/>
    </row>
    <row r="280" spans="1:22" ht="93.6" hidden="1" customHeight="1">
      <c r="A280" s="295"/>
      <c r="B280" s="298" t="s">
        <v>49</v>
      </c>
      <c r="C280" s="295" t="s">
        <v>724</v>
      </c>
      <c r="D280" s="319" t="s">
        <v>755</v>
      </c>
      <c r="E280" s="302"/>
      <c r="F280" s="296" t="s">
        <v>793</v>
      </c>
      <c r="G280" s="345">
        <v>209544</v>
      </c>
      <c r="H280" s="345">
        <v>172113.4</v>
      </c>
      <c r="I280" s="345">
        <v>37431</v>
      </c>
      <c r="J280" s="345"/>
      <c r="K280" s="345">
        <v>18950</v>
      </c>
      <c r="L280" s="345">
        <v>18481.2</v>
      </c>
      <c r="M280" s="345"/>
      <c r="N280" s="295">
        <v>2022</v>
      </c>
      <c r="O280" s="295" t="s">
        <v>883</v>
      </c>
      <c r="P280" s="302"/>
      <c r="Q280" s="201"/>
      <c r="R280" s="319" t="s">
        <v>881</v>
      </c>
      <c r="S280" s="295"/>
    </row>
    <row r="281" spans="1:22" ht="20.45" hidden="1" customHeight="1">
      <c r="A281" s="396"/>
      <c r="B281" s="399" t="s">
        <v>685</v>
      </c>
      <c r="C281" s="396" t="s">
        <v>626</v>
      </c>
      <c r="D281" s="402" t="s">
        <v>754</v>
      </c>
      <c r="E281" s="396" t="s">
        <v>702</v>
      </c>
      <c r="F281" s="158" t="s">
        <v>655</v>
      </c>
      <c r="G281" s="191">
        <v>75863.5</v>
      </c>
      <c r="H281" s="191"/>
      <c r="I281" s="191">
        <v>75863.5</v>
      </c>
      <c r="J281" s="191"/>
      <c r="K281" s="191">
        <v>75863.5</v>
      </c>
      <c r="L281" s="191"/>
      <c r="M281" s="191"/>
      <c r="N281" s="321">
        <v>2021</v>
      </c>
      <c r="O281" s="396" t="s">
        <v>879</v>
      </c>
      <c r="P281" s="294"/>
      <c r="Q281" s="294"/>
      <c r="R281" s="396" t="s">
        <v>878</v>
      </c>
      <c r="S281" s="356"/>
    </row>
    <row r="282" spans="1:22" s="43" customFormat="1" ht="25.35" hidden="1" customHeight="1">
      <c r="A282" s="397"/>
      <c r="B282" s="400"/>
      <c r="C282" s="397"/>
      <c r="D282" s="403"/>
      <c r="E282" s="397"/>
      <c r="F282" s="319" t="s">
        <v>748</v>
      </c>
      <c r="G282" s="191">
        <v>133.6</v>
      </c>
      <c r="H282" s="191"/>
      <c r="I282" s="191">
        <v>133.6</v>
      </c>
      <c r="J282" s="191"/>
      <c r="K282" s="191">
        <v>133.6</v>
      </c>
      <c r="L282" s="191"/>
      <c r="M282" s="191"/>
      <c r="N282" s="320"/>
      <c r="O282" s="397"/>
      <c r="P282" s="295"/>
      <c r="Q282" s="295"/>
      <c r="R282" s="397"/>
      <c r="S282" s="347"/>
      <c r="T282" s="55"/>
      <c r="U282" s="55"/>
    </row>
    <row r="283" spans="1:22" s="43" customFormat="1" ht="49.5" hidden="1" customHeight="1">
      <c r="A283" s="397"/>
      <c r="B283" s="400"/>
      <c r="C283" s="397"/>
      <c r="D283" s="403"/>
      <c r="E283" s="397"/>
      <c r="F283" s="319">
        <v>2019</v>
      </c>
      <c r="G283" s="191">
        <v>7240.8</v>
      </c>
      <c r="H283" s="191"/>
      <c r="I283" s="191">
        <v>7240.8</v>
      </c>
      <c r="J283" s="191"/>
      <c r="K283" s="191">
        <v>7240.8</v>
      </c>
      <c r="L283" s="191"/>
      <c r="M283" s="191"/>
      <c r="N283" s="320"/>
      <c r="O283" s="397"/>
      <c r="P283" s="295"/>
      <c r="Q283" s="295"/>
      <c r="R283" s="397"/>
      <c r="S283" s="347"/>
      <c r="T283" s="55"/>
      <c r="U283" s="55"/>
    </row>
    <row r="284" spans="1:22" s="67" customFormat="1" ht="30.75" hidden="1" customHeight="1">
      <c r="A284" s="398"/>
      <c r="B284" s="401"/>
      <c r="C284" s="398"/>
      <c r="D284" s="296"/>
      <c r="E284" s="398"/>
      <c r="F284" s="319">
        <v>2020</v>
      </c>
      <c r="G284" s="191">
        <v>68489.100000000006</v>
      </c>
      <c r="H284" s="191"/>
      <c r="I284" s="191">
        <v>68489.100000000006</v>
      </c>
      <c r="J284" s="191"/>
      <c r="K284" s="191">
        <v>68489.100000000006</v>
      </c>
      <c r="L284" s="191"/>
      <c r="M284" s="191"/>
      <c r="N284" s="325"/>
      <c r="O284" s="398"/>
      <c r="P284" s="296"/>
      <c r="Q284" s="296"/>
      <c r="R284" s="398"/>
      <c r="S284" s="357"/>
      <c r="T284" s="66" t="s">
        <v>562</v>
      </c>
      <c r="U284" s="66" t="s">
        <v>563</v>
      </c>
      <c r="V284" s="66" t="s">
        <v>564</v>
      </c>
    </row>
    <row r="285" spans="1:22" s="67" customFormat="1" ht="61.15" hidden="1" customHeight="1">
      <c r="A285" s="294"/>
      <c r="B285" s="297" t="s">
        <v>57</v>
      </c>
      <c r="C285" s="294" t="s">
        <v>627</v>
      </c>
      <c r="D285" s="294" t="s">
        <v>755</v>
      </c>
      <c r="E285" s="301"/>
      <c r="F285" s="319" t="s">
        <v>617</v>
      </c>
      <c r="G285" s="113">
        <f>H285+I285</f>
        <v>226675.3</v>
      </c>
      <c r="H285" s="113">
        <v>0</v>
      </c>
      <c r="I285" s="113">
        <v>226675.3</v>
      </c>
      <c r="J285" s="113"/>
      <c r="K285" s="363"/>
      <c r="L285" s="113">
        <v>226675.3</v>
      </c>
      <c r="M285" s="113"/>
      <c r="N285" s="294">
        <v>2021</v>
      </c>
      <c r="O285" s="294" t="s">
        <v>868</v>
      </c>
      <c r="P285" s="301"/>
      <c r="Q285" s="301"/>
      <c r="R285" s="294" t="s">
        <v>206</v>
      </c>
      <c r="S285" s="301"/>
      <c r="T285" s="66"/>
      <c r="U285" s="66"/>
      <c r="V285" s="66"/>
    </row>
    <row r="286" spans="1:22" s="67" customFormat="1" ht="90" hidden="1" customHeight="1">
      <c r="A286" s="396"/>
      <c r="B286" s="399" t="s">
        <v>703</v>
      </c>
      <c r="C286" s="294" t="s">
        <v>561</v>
      </c>
      <c r="D286" s="515" t="s">
        <v>754</v>
      </c>
      <c r="E286" s="294"/>
      <c r="F286" s="147" t="s">
        <v>616</v>
      </c>
      <c r="G286" s="191">
        <v>36960000</v>
      </c>
      <c r="H286" s="188">
        <v>0</v>
      </c>
      <c r="I286" s="191">
        <f>SUM(J286:M286)</f>
        <v>9447000</v>
      </c>
      <c r="J286" s="191">
        <v>9447000</v>
      </c>
      <c r="K286" s="188">
        <v>0</v>
      </c>
      <c r="L286" s="188">
        <v>0</v>
      </c>
      <c r="M286" s="188">
        <v>0</v>
      </c>
      <c r="N286" s="350">
        <v>2021</v>
      </c>
      <c r="O286" s="437" t="s">
        <v>866</v>
      </c>
      <c r="P286" s="202"/>
      <c r="Q286" s="198"/>
      <c r="R286" s="437" t="s">
        <v>206</v>
      </c>
      <c r="S286" s="348"/>
      <c r="T286" s="66"/>
      <c r="U286" s="66"/>
      <c r="V286" s="66"/>
    </row>
    <row r="287" spans="1:22" s="43" customFormat="1" ht="44.65" hidden="1" customHeight="1">
      <c r="A287" s="397"/>
      <c r="B287" s="400"/>
      <c r="C287" s="295"/>
      <c r="D287" s="516"/>
      <c r="E287" s="295"/>
      <c r="F287" s="147">
        <v>2018</v>
      </c>
      <c r="G287" s="203"/>
      <c r="H287" s="188"/>
      <c r="I287" s="191">
        <v>5140000</v>
      </c>
      <c r="J287" s="191">
        <v>5140000</v>
      </c>
      <c r="K287" s="188"/>
      <c r="L287" s="188"/>
      <c r="M287" s="188"/>
      <c r="N287" s="351"/>
      <c r="O287" s="438"/>
      <c r="P287" s="204"/>
      <c r="Q287" s="205"/>
      <c r="R287" s="438"/>
      <c r="S287" s="348"/>
    </row>
    <row r="288" spans="1:22" s="43" customFormat="1" ht="22.7" hidden="1" customHeight="1">
      <c r="A288" s="398"/>
      <c r="B288" s="401"/>
      <c r="C288" s="296"/>
      <c r="D288" s="517"/>
      <c r="E288" s="296"/>
      <c r="F288" s="147">
        <v>2019</v>
      </c>
      <c r="G288" s="191"/>
      <c r="H288" s="188"/>
      <c r="I288" s="191">
        <v>4307000</v>
      </c>
      <c r="J288" s="191">
        <v>4307000</v>
      </c>
      <c r="K288" s="188"/>
      <c r="L288" s="188"/>
      <c r="M288" s="188"/>
      <c r="N288" s="352"/>
      <c r="O288" s="439"/>
      <c r="P288" s="206"/>
      <c r="Q288" s="207"/>
      <c r="R288" s="439"/>
      <c r="S288" s="348"/>
    </row>
    <row r="289" spans="1:19" s="43" customFormat="1" ht="21.75" hidden="1" customHeight="1">
      <c r="A289" s="396"/>
      <c r="B289" s="399" t="s">
        <v>673</v>
      </c>
      <c r="C289" s="294" t="s">
        <v>674</v>
      </c>
      <c r="D289" s="294" t="s">
        <v>98</v>
      </c>
      <c r="E289" s="294"/>
      <c r="F289" s="147"/>
      <c r="G289" s="188"/>
      <c r="H289" s="192"/>
      <c r="I289" s="188"/>
      <c r="J289" s="188"/>
      <c r="K289" s="192"/>
      <c r="L289" s="192"/>
      <c r="M289" s="188"/>
      <c r="N289" s="350">
        <v>2021</v>
      </c>
      <c r="O289" s="437" t="s">
        <v>864</v>
      </c>
      <c r="P289" s="208"/>
      <c r="Q289" s="208"/>
      <c r="R289" s="437" t="s">
        <v>206</v>
      </c>
      <c r="S289" s="526"/>
    </row>
    <row r="290" spans="1:19" s="43" customFormat="1" ht="33" hidden="1" customHeight="1">
      <c r="A290" s="397"/>
      <c r="B290" s="400"/>
      <c r="C290" s="295"/>
      <c r="D290" s="295"/>
      <c r="E290" s="295"/>
      <c r="F290" s="147">
        <v>2018</v>
      </c>
      <c r="G290" s="188">
        <v>10000</v>
      </c>
      <c r="H290" s="192"/>
      <c r="I290" s="188">
        <v>10000</v>
      </c>
      <c r="J290" s="188"/>
      <c r="K290" s="192"/>
      <c r="L290" s="192"/>
      <c r="M290" s="188">
        <v>10000</v>
      </c>
      <c r="N290" s="351"/>
      <c r="O290" s="438"/>
      <c r="P290" s="209"/>
      <c r="Q290" s="209"/>
      <c r="R290" s="438"/>
      <c r="S290" s="527"/>
    </row>
    <row r="291" spans="1:19" s="43" customFormat="1" ht="44.65" hidden="1" customHeight="1">
      <c r="A291" s="397"/>
      <c r="B291" s="400"/>
      <c r="C291" s="295"/>
      <c r="D291" s="295"/>
      <c r="E291" s="295"/>
      <c r="F291" s="147">
        <v>2019</v>
      </c>
      <c r="G291" s="188">
        <v>20000</v>
      </c>
      <c r="H291" s="192"/>
      <c r="I291" s="188">
        <v>20000</v>
      </c>
      <c r="J291" s="188"/>
      <c r="K291" s="192"/>
      <c r="L291" s="192"/>
      <c r="M291" s="188">
        <v>20000</v>
      </c>
      <c r="N291" s="351"/>
      <c r="O291" s="438"/>
      <c r="P291" s="209"/>
      <c r="Q291" s="209"/>
      <c r="R291" s="438"/>
      <c r="S291" s="527"/>
    </row>
    <row r="292" spans="1:19" s="43" customFormat="1" ht="21.75" hidden="1" customHeight="1">
      <c r="A292" s="398"/>
      <c r="B292" s="401"/>
      <c r="C292" s="296"/>
      <c r="D292" s="296"/>
      <c r="E292" s="296"/>
      <c r="F292" s="147">
        <v>2020</v>
      </c>
      <c r="G292" s="188"/>
      <c r="H292" s="192"/>
      <c r="I292" s="188"/>
      <c r="J292" s="188"/>
      <c r="K292" s="192"/>
      <c r="L292" s="192"/>
      <c r="M292" s="188"/>
      <c r="N292" s="352"/>
      <c r="O292" s="439"/>
      <c r="P292" s="210"/>
      <c r="Q292" s="210"/>
      <c r="R292" s="439"/>
      <c r="S292" s="528"/>
    </row>
    <row r="293" spans="1:19" s="43" customFormat="1" ht="18.95" hidden="1" customHeight="1">
      <c r="A293" s="396"/>
      <c r="B293" s="399" t="s">
        <v>744</v>
      </c>
      <c r="C293" s="294" t="s">
        <v>672</v>
      </c>
      <c r="D293" s="294" t="s">
        <v>98</v>
      </c>
      <c r="E293" s="294"/>
      <c r="F293" s="147" t="s">
        <v>747</v>
      </c>
      <c r="G293" s="188">
        <f>SUM(G294:G297)</f>
        <v>562000</v>
      </c>
      <c r="H293" s="192">
        <v>0</v>
      </c>
      <c r="I293" s="188">
        <v>562000</v>
      </c>
      <c r="J293" s="188">
        <v>0</v>
      </c>
      <c r="K293" s="192">
        <v>0</v>
      </c>
      <c r="L293" s="192">
        <v>0</v>
      </c>
      <c r="M293" s="188">
        <v>562000</v>
      </c>
      <c r="N293" s="350">
        <v>2021</v>
      </c>
      <c r="O293" s="437" t="s">
        <v>865</v>
      </c>
      <c r="P293" s="208"/>
      <c r="Q293" s="208"/>
      <c r="R293" s="437" t="s">
        <v>206</v>
      </c>
      <c r="S293" s="208"/>
    </row>
    <row r="294" spans="1:19" s="43" customFormat="1" ht="19.5" hidden="1" customHeight="1">
      <c r="A294" s="397"/>
      <c r="B294" s="400"/>
      <c r="C294" s="295"/>
      <c r="D294" s="295"/>
      <c r="E294" s="295"/>
      <c r="F294" s="147">
        <v>2018</v>
      </c>
      <c r="G294" s="188">
        <v>362000</v>
      </c>
      <c r="H294" s="192"/>
      <c r="I294" s="188">
        <v>362000</v>
      </c>
      <c r="J294" s="188"/>
      <c r="K294" s="192"/>
      <c r="L294" s="192"/>
      <c r="M294" s="188">
        <v>362000</v>
      </c>
      <c r="N294" s="351"/>
      <c r="O294" s="438"/>
      <c r="P294" s="209"/>
      <c r="Q294" s="209"/>
      <c r="R294" s="438"/>
      <c r="S294" s="209"/>
    </row>
    <row r="295" spans="1:19" s="43" customFormat="1" ht="71.25" hidden="1" customHeight="1">
      <c r="A295" s="397"/>
      <c r="B295" s="400"/>
      <c r="C295" s="295"/>
      <c r="D295" s="295"/>
      <c r="E295" s="295"/>
      <c r="F295" s="147">
        <v>2019</v>
      </c>
      <c r="G295" s="188">
        <v>100000</v>
      </c>
      <c r="H295" s="192"/>
      <c r="I295" s="188">
        <v>100000</v>
      </c>
      <c r="J295" s="188"/>
      <c r="K295" s="192"/>
      <c r="L295" s="192"/>
      <c r="M295" s="188">
        <v>100000</v>
      </c>
      <c r="N295" s="351"/>
      <c r="O295" s="438"/>
      <c r="P295" s="209"/>
      <c r="Q295" s="209"/>
      <c r="R295" s="438"/>
      <c r="S295" s="209"/>
    </row>
    <row r="296" spans="1:19" ht="54.95" hidden="1" customHeight="1">
      <c r="A296" s="397"/>
      <c r="B296" s="400"/>
      <c r="C296" s="295"/>
      <c r="D296" s="295"/>
      <c r="E296" s="295"/>
      <c r="F296" s="147">
        <v>2020</v>
      </c>
      <c r="G296" s="188">
        <v>50000</v>
      </c>
      <c r="H296" s="192"/>
      <c r="I296" s="188">
        <v>50000</v>
      </c>
      <c r="J296" s="188"/>
      <c r="K296" s="192"/>
      <c r="L296" s="192"/>
      <c r="M296" s="188">
        <v>50000</v>
      </c>
      <c r="N296" s="351"/>
      <c r="O296" s="438"/>
      <c r="P296" s="209"/>
      <c r="Q296" s="209"/>
      <c r="R296" s="438"/>
      <c r="S296" s="209"/>
    </row>
    <row r="297" spans="1:19" ht="21" hidden="1" customHeight="1">
      <c r="A297" s="398"/>
      <c r="B297" s="401"/>
      <c r="C297" s="296"/>
      <c r="D297" s="296"/>
      <c r="E297" s="296"/>
      <c r="F297" s="147">
        <v>2021</v>
      </c>
      <c r="G297" s="188">
        <v>50000</v>
      </c>
      <c r="H297" s="192"/>
      <c r="I297" s="188">
        <v>50000</v>
      </c>
      <c r="J297" s="188"/>
      <c r="K297" s="192"/>
      <c r="L297" s="192"/>
      <c r="M297" s="188">
        <v>50000</v>
      </c>
      <c r="N297" s="352"/>
      <c r="O297" s="439"/>
      <c r="P297" s="210"/>
      <c r="Q297" s="210"/>
      <c r="R297" s="439"/>
      <c r="S297" s="210"/>
    </row>
    <row r="298" spans="1:19" ht="13.7" hidden="1" customHeight="1">
      <c r="A298" s="396"/>
      <c r="B298" s="399" t="s">
        <v>801</v>
      </c>
      <c r="C298" s="396" t="s">
        <v>802</v>
      </c>
      <c r="D298" s="396" t="s">
        <v>755</v>
      </c>
      <c r="E298" s="396" t="s">
        <v>803</v>
      </c>
      <c r="F298" s="319" t="s">
        <v>678</v>
      </c>
      <c r="G298" s="124">
        <v>0</v>
      </c>
      <c r="H298" s="124"/>
      <c r="I298" s="124">
        <f>SUM(I299:I301)</f>
        <v>0</v>
      </c>
      <c r="J298" s="124">
        <f>SUM(J299:J301)</f>
        <v>0</v>
      </c>
      <c r="K298" s="124">
        <f>SUM(K299:K301)</f>
        <v>0</v>
      </c>
      <c r="L298" s="124">
        <f>SUM(L299:L301)</f>
        <v>0</v>
      </c>
      <c r="M298" s="124"/>
      <c r="N298" s="396">
        <v>2022</v>
      </c>
      <c r="O298" s="396" t="s">
        <v>844</v>
      </c>
      <c r="P298" s="405"/>
      <c r="Q298" s="405"/>
      <c r="R298" s="396" t="s">
        <v>843</v>
      </c>
      <c r="S298" s="396"/>
    </row>
    <row r="299" spans="1:19" ht="13.7" hidden="1" customHeight="1">
      <c r="A299" s="397"/>
      <c r="B299" s="400"/>
      <c r="C299" s="397"/>
      <c r="D299" s="397"/>
      <c r="E299" s="397"/>
      <c r="F299" s="319">
        <v>2020</v>
      </c>
      <c r="G299" s="124">
        <v>0</v>
      </c>
      <c r="H299" s="124"/>
      <c r="I299" s="124"/>
      <c r="J299" s="124"/>
      <c r="K299" s="124"/>
      <c r="L299" s="124"/>
      <c r="M299" s="124"/>
      <c r="N299" s="397"/>
      <c r="O299" s="397"/>
      <c r="P299" s="406"/>
      <c r="Q299" s="406"/>
      <c r="R299" s="397"/>
      <c r="S299" s="397"/>
    </row>
    <row r="300" spans="1:19" ht="36.950000000000003" hidden="1" customHeight="1">
      <c r="A300" s="397"/>
      <c r="B300" s="400"/>
      <c r="C300" s="397"/>
      <c r="D300" s="397"/>
      <c r="E300" s="397"/>
      <c r="F300" s="319">
        <v>2021</v>
      </c>
      <c r="G300" s="124">
        <f t="shared" ref="G300:G301" si="28">I300</f>
        <v>0</v>
      </c>
      <c r="H300" s="124"/>
      <c r="I300" s="124"/>
      <c r="J300" s="124"/>
      <c r="K300" s="124"/>
      <c r="L300" s="124"/>
      <c r="M300" s="124"/>
      <c r="N300" s="397"/>
      <c r="O300" s="397"/>
      <c r="P300" s="406"/>
      <c r="Q300" s="406"/>
      <c r="R300" s="397"/>
      <c r="S300" s="397"/>
    </row>
    <row r="301" spans="1:19" ht="38.25" hidden="1" customHeight="1">
      <c r="A301" s="398"/>
      <c r="B301" s="401"/>
      <c r="C301" s="398"/>
      <c r="D301" s="398"/>
      <c r="E301" s="398"/>
      <c r="F301" s="319">
        <v>2022</v>
      </c>
      <c r="G301" s="124">
        <f t="shared" si="28"/>
        <v>0</v>
      </c>
      <c r="H301" s="124"/>
      <c r="I301" s="124"/>
      <c r="J301" s="124"/>
      <c r="K301" s="124"/>
      <c r="L301" s="124"/>
      <c r="M301" s="124"/>
      <c r="N301" s="398"/>
      <c r="O301" s="398"/>
      <c r="P301" s="436"/>
      <c r="Q301" s="436"/>
      <c r="R301" s="398"/>
      <c r="S301" s="398"/>
    </row>
    <row r="302" spans="1:19" ht="26.65" hidden="1" customHeight="1">
      <c r="A302" s="396"/>
      <c r="B302" s="399" t="s">
        <v>699</v>
      </c>
      <c r="C302" s="396" t="s">
        <v>743</v>
      </c>
      <c r="D302" s="396" t="s">
        <v>755</v>
      </c>
      <c r="E302" s="396" t="s">
        <v>197</v>
      </c>
      <c r="F302" s="319" t="s">
        <v>655</v>
      </c>
      <c r="G302" s="113">
        <f>SUM(G303:G306)</f>
        <v>382066.2</v>
      </c>
      <c r="H302" s="113"/>
      <c r="I302" s="113">
        <f>SUM(I303:I306)</f>
        <v>382066.2</v>
      </c>
      <c r="J302" s="113">
        <f>SUM(J303:J306)</f>
        <v>116936.9</v>
      </c>
      <c r="K302" s="113">
        <f>SUM(K303:K306)</f>
        <v>83316</v>
      </c>
      <c r="L302" s="113">
        <f>SUM(L303:L306)</f>
        <v>140880.5</v>
      </c>
      <c r="M302" s="113">
        <f>SUM(M303:M306)</f>
        <v>40932.799999999996</v>
      </c>
      <c r="N302" s="442">
        <v>2020</v>
      </c>
      <c r="O302" s="440" t="s">
        <v>839</v>
      </c>
      <c r="P302" s="396"/>
      <c r="Q302" s="294" t="s">
        <v>221</v>
      </c>
      <c r="R302" s="399" t="s">
        <v>853</v>
      </c>
      <c r="S302" s="399" t="s">
        <v>198</v>
      </c>
    </row>
    <row r="303" spans="1:19" ht="13.15" hidden="1" customHeight="1">
      <c r="A303" s="397"/>
      <c r="B303" s="400"/>
      <c r="C303" s="397"/>
      <c r="D303" s="397"/>
      <c r="E303" s="397"/>
      <c r="F303" s="319" t="s">
        <v>748</v>
      </c>
      <c r="G303" s="113">
        <v>9950</v>
      </c>
      <c r="H303" s="113"/>
      <c r="I303" s="113">
        <f>SUM(J303:M303)</f>
        <v>9950</v>
      </c>
      <c r="J303" s="113"/>
      <c r="K303" s="113"/>
      <c r="L303" s="180">
        <v>9950</v>
      </c>
      <c r="M303" s="113"/>
      <c r="N303" s="441"/>
      <c r="O303" s="440"/>
      <c r="P303" s="397"/>
      <c r="Q303" s="295"/>
      <c r="R303" s="400"/>
      <c r="S303" s="400"/>
    </row>
    <row r="304" spans="1:19" ht="89.25" hidden="1" customHeight="1">
      <c r="A304" s="397"/>
      <c r="B304" s="400"/>
      <c r="C304" s="397"/>
      <c r="D304" s="397"/>
      <c r="E304" s="397"/>
      <c r="F304" s="319" t="s">
        <v>788</v>
      </c>
      <c r="G304" s="113">
        <f>SUM(I304)</f>
        <v>124026.2</v>
      </c>
      <c r="H304" s="113"/>
      <c r="I304" s="113">
        <f>SUM(J304:M304)</f>
        <v>124026.2</v>
      </c>
      <c r="J304" s="113">
        <v>67673.2</v>
      </c>
      <c r="K304" s="113">
        <v>28176.5</v>
      </c>
      <c r="L304" s="113">
        <v>28176.5</v>
      </c>
      <c r="M304" s="113">
        <v>0</v>
      </c>
      <c r="N304" s="441"/>
      <c r="O304" s="440"/>
      <c r="P304" s="397"/>
      <c r="Q304" s="295"/>
      <c r="R304" s="400"/>
      <c r="S304" s="400"/>
    </row>
    <row r="305" spans="1:69" s="70" customFormat="1" ht="19.5" hidden="1" customHeight="1">
      <c r="A305" s="397"/>
      <c r="B305" s="400"/>
      <c r="C305" s="397"/>
      <c r="D305" s="397"/>
      <c r="E305" s="397"/>
      <c r="F305" s="319" t="s">
        <v>841</v>
      </c>
      <c r="G305" s="113">
        <f>SUM(I305)</f>
        <v>230792.69999999998</v>
      </c>
      <c r="H305" s="113"/>
      <c r="I305" s="113">
        <f>SUM(J305:M305)</f>
        <v>230792.69999999998</v>
      </c>
      <c r="J305" s="113">
        <v>49263.7</v>
      </c>
      <c r="K305" s="113">
        <v>55139.5</v>
      </c>
      <c r="L305" s="113">
        <v>92246.9</v>
      </c>
      <c r="M305" s="113">
        <v>34142.6</v>
      </c>
      <c r="N305" s="441"/>
      <c r="O305" s="440"/>
      <c r="P305" s="397"/>
      <c r="Q305" s="295"/>
      <c r="R305" s="400"/>
      <c r="S305" s="400"/>
      <c r="T305" s="69"/>
      <c r="U305" s="69"/>
      <c r="W305" s="71"/>
      <c r="X305" s="43"/>
      <c r="Y305" s="43"/>
      <c r="Z305" s="43"/>
      <c r="AA305" s="43"/>
      <c r="AB305" s="43"/>
      <c r="AC305" s="43"/>
      <c r="AD305" s="43"/>
      <c r="AE305" s="43"/>
      <c r="AF305" s="43"/>
      <c r="AG305" s="43"/>
      <c r="AH305" s="43"/>
      <c r="AI305" s="43"/>
      <c r="AJ305" s="43"/>
      <c r="AK305" s="43"/>
      <c r="AL305" s="43"/>
      <c r="AM305" s="43"/>
      <c r="AN305" s="43"/>
      <c r="AO305" s="43"/>
      <c r="AP305" s="43"/>
      <c r="AQ305" s="43"/>
      <c r="AR305" s="43"/>
      <c r="AS305" s="43"/>
      <c r="AT305" s="43"/>
      <c r="AU305" s="43"/>
      <c r="AV305" s="43"/>
      <c r="AW305" s="43"/>
      <c r="AX305" s="43"/>
      <c r="AY305" s="43"/>
      <c r="AZ305" s="43"/>
      <c r="BA305" s="43"/>
      <c r="BB305" s="43"/>
      <c r="BC305" s="43"/>
      <c r="BD305" s="43"/>
      <c r="BE305" s="43"/>
      <c r="BF305" s="43"/>
      <c r="BG305" s="43"/>
      <c r="BH305" s="43"/>
      <c r="BI305" s="43"/>
      <c r="BJ305" s="43"/>
      <c r="BK305" s="43"/>
      <c r="BL305" s="43"/>
      <c r="BM305" s="43"/>
      <c r="BN305" s="43"/>
      <c r="BO305" s="43"/>
      <c r="BP305" s="43"/>
      <c r="BQ305" s="72"/>
    </row>
    <row r="306" spans="1:69" s="74" customFormat="1" ht="19.5" hidden="1" customHeight="1">
      <c r="A306" s="398"/>
      <c r="B306" s="401"/>
      <c r="C306" s="398"/>
      <c r="D306" s="398"/>
      <c r="E306" s="398"/>
      <c r="F306" s="319">
        <v>2021</v>
      </c>
      <c r="G306" s="113">
        <f>SUM(I306)</f>
        <v>17297.3</v>
      </c>
      <c r="H306" s="113"/>
      <c r="I306" s="113">
        <f>SUM(J306:M306)</f>
        <v>17297.3</v>
      </c>
      <c r="J306" s="113">
        <v>0</v>
      </c>
      <c r="K306" s="113">
        <v>0</v>
      </c>
      <c r="L306" s="113">
        <v>10507.1</v>
      </c>
      <c r="M306" s="113">
        <v>6790.2</v>
      </c>
      <c r="N306" s="441"/>
      <c r="O306" s="440"/>
      <c r="P306" s="398"/>
      <c r="Q306" s="295"/>
      <c r="R306" s="400"/>
      <c r="S306" s="400"/>
      <c r="T306" s="73"/>
      <c r="U306" s="73"/>
      <c r="W306" s="71"/>
      <c r="X306" s="43"/>
      <c r="Y306" s="43"/>
      <c r="Z306" s="43"/>
      <c r="AA306" s="43"/>
      <c r="AB306" s="43"/>
      <c r="AC306" s="43"/>
      <c r="AD306" s="43"/>
      <c r="AE306" s="43"/>
      <c r="AF306" s="43"/>
      <c r="AG306" s="43"/>
      <c r="AH306" s="43"/>
      <c r="AI306" s="43"/>
      <c r="AJ306" s="43"/>
      <c r="AK306" s="43"/>
      <c r="AL306" s="43"/>
      <c r="AM306" s="43"/>
      <c r="AN306" s="43"/>
      <c r="AO306" s="43"/>
      <c r="AP306" s="43"/>
      <c r="AQ306" s="43"/>
      <c r="AR306" s="43"/>
      <c r="AS306" s="43"/>
      <c r="AT306" s="43"/>
      <c r="AU306" s="43"/>
      <c r="AV306" s="43"/>
      <c r="AW306" s="43"/>
      <c r="AX306" s="43"/>
      <c r="AY306" s="43"/>
      <c r="AZ306" s="43"/>
      <c r="BA306" s="43"/>
      <c r="BB306" s="43"/>
      <c r="BC306" s="43"/>
      <c r="BD306" s="43"/>
      <c r="BE306" s="43"/>
      <c r="BF306" s="43"/>
      <c r="BG306" s="43"/>
      <c r="BH306" s="43"/>
      <c r="BI306" s="43"/>
      <c r="BJ306" s="43"/>
      <c r="BK306" s="43"/>
      <c r="BL306" s="43"/>
      <c r="BM306" s="43"/>
      <c r="BN306" s="43"/>
      <c r="BO306" s="43"/>
      <c r="BP306" s="43"/>
      <c r="BQ306" s="72"/>
    </row>
    <row r="307" spans="1:69" s="74" customFormat="1" ht="19.5" hidden="1" customHeight="1">
      <c r="A307" s="405"/>
      <c r="B307" s="399" t="s">
        <v>656</v>
      </c>
      <c r="C307" s="396" t="s">
        <v>740</v>
      </c>
      <c r="D307" s="402" t="s">
        <v>754</v>
      </c>
      <c r="E307" s="396" t="s">
        <v>657</v>
      </c>
      <c r="F307" s="158" t="s">
        <v>585</v>
      </c>
      <c r="G307" s="180">
        <f>SUM(G308:G310)</f>
        <v>244391.69999999998</v>
      </c>
      <c r="H307" s="180"/>
      <c r="I307" s="180">
        <f>SUM(J307:K307)</f>
        <v>244391.7</v>
      </c>
      <c r="J307" s="180">
        <f>SUM(J308:J310)</f>
        <v>150400</v>
      </c>
      <c r="K307" s="180">
        <f>SUM(K308:K310)</f>
        <v>93991.7</v>
      </c>
      <c r="L307" s="180"/>
      <c r="M307" s="180"/>
      <c r="N307" s="322">
        <v>2020</v>
      </c>
      <c r="O307" s="396" t="s">
        <v>838</v>
      </c>
      <c r="P307" s="301"/>
      <c r="Q307" s="301"/>
      <c r="R307" s="396" t="s">
        <v>206</v>
      </c>
      <c r="S307" s="301"/>
      <c r="T307" s="73"/>
      <c r="U307" s="73"/>
      <c r="W307" s="71"/>
      <c r="X307" s="43"/>
      <c r="Y307" s="43"/>
      <c r="Z307" s="43"/>
      <c r="AA307" s="43"/>
      <c r="AB307" s="43"/>
      <c r="AC307" s="43"/>
      <c r="AD307" s="43"/>
      <c r="AE307" s="43"/>
      <c r="AF307" s="43"/>
      <c r="AG307" s="43"/>
      <c r="AH307" s="43"/>
      <c r="AI307" s="43"/>
      <c r="AJ307" s="43"/>
      <c r="AK307" s="43"/>
      <c r="AL307" s="43"/>
      <c r="AM307" s="43"/>
      <c r="AN307" s="43"/>
      <c r="AO307" s="43"/>
      <c r="AP307" s="43"/>
      <c r="AQ307" s="43"/>
      <c r="AR307" s="43"/>
      <c r="AS307" s="43"/>
      <c r="AT307" s="43"/>
      <c r="AU307" s="43"/>
      <c r="AV307" s="43"/>
      <c r="AW307" s="43"/>
      <c r="AX307" s="43"/>
      <c r="AY307" s="43"/>
      <c r="AZ307" s="43"/>
      <c r="BA307" s="43"/>
      <c r="BB307" s="43"/>
      <c r="BC307" s="43"/>
      <c r="BD307" s="43"/>
      <c r="BE307" s="43"/>
      <c r="BF307" s="43"/>
      <c r="BG307" s="43"/>
      <c r="BH307" s="43"/>
      <c r="BI307" s="43"/>
      <c r="BJ307" s="43"/>
      <c r="BK307" s="43"/>
      <c r="BL307" s="43"/>
      <c r="BM307" s="43"/>
      <c r="BN307" s="43"/>
      <c r="BO307" s="43"/>
      <c r="BP307" s="43"/>
      <c r="BQ307" s="72"/>
    </row>
    <row r="308" spans="1:69" s="77" customFormat="1" ht="48" hidden="1" customHeight="1">
      <c r="A308" s="406"/>
      <c r="B308" s="400"/>
      <c r="C308" s="397"/>
      <c r="D308" s="403"/>
      <c r="E308" s="397"/>
      <c r="F308" s="158">
        <v>2018</v>
      </c>
      <c r="G308" s="180">
        <f>I308</f>
        <v>81662.8</v>
      </c>
      <c r="H308" s="180"/>
      <c r="I308" s="180">
        <f>SUM(J308:M308)</f>
        <v>81662.8</v>
      </c>
      <c r="J308" s="180"/>
      <c r="K308" s="180">
        <v>81662.8</v>
      </c>
      <c r="L308" s="180"/>
      <c r="M308" s="180"/>
      <c r="N308" s="323"/>
      <c r="O308" s="397"/>
      <c r="P308" s="302"/>
      <c r="Q308" s="302"/>
      <c r="R308" s="397"/>
      <c r="S308" s="302"/>
      <c r="T308" s="54" t="s">
        <v>558</v>
      </c>
      <c r="U308" s="54" t="s">
        <v>559</v>
      </c>
      <c r="V308" s="54" t="s">
        <v>560</v>
      </c>
      <c r="W308" s="75"/>
      <c r="X308" s="45"/>
      <c r="Y308" s="45"/>
      <c r="Z308" s="45"/>
      <c r="AA308" s="45"/>
      <c r="AB308" s="45"/>
      <c r="AC308" s="45"/>
      <c r="AD308" s="45"/>
      <c r="AE308" s="45"/>
      <c r="AF308" s="45"/>
      <c r="AG308" s="45"/>
      <c r="AH308" s="45"/>
      <c r="AI308" s="45"/>
      <c r="AJ308" s="45"/>
      <c r="AK308" s="45"/>
      <c r="AL308" s="45"/>
      <c r="AM308" s="45"/>
      <c r="AN308" s="45"/>
      <c r="AO308" s="45"/>
      <c r="AP308" s="45"/>
      <c r="AQ308" s="45"/>
      <c r="AR308" s="45"/>
      <c r="AS308" s="45"/>
      <c r="AT308" s="45"/>
      <c r="AU308" s="45"/>
      <c r="AV308" s="45"/>
      <c r="AW308" s="45"/>
      <c r="AX308" s="45"/>
      <c r="AY308" s="45"/>
      <c r="AZ308" s="45"/>
      <c r="BA308" s="45"/>
      <c r="BB308" s="45"/>
      <c r="BC308" s="45"/>
      <c r="BD308" s="45"/>
      <c r="BE308" s="45"/>
      <c r="BF308" s="45"/>
      <c r="BG308" s="45"/>
      <c r="BH308" s="45"/>
      <c r="BI308" s="45"/>
      <c r="BJ308" s="45"/>
      <c r="BK308" s="45"/>
      <c r="BL308" s="45"/>
      <c r="BM308" s="45"/>
      <c r="BN308" s="45"/>
      <c r="BO308" s="45"/>
      <c r="BP308" s="45"/>
      <c r="BQ308" s="76"/>
    </row>
    <row r="309" spans="1:69" s="78" customFormat="1" ht="36.950000000000003" hidden="1" customHeight="1">
      <c r="A309" s="406"/>
      <c r="B309" s="400"/>
      <c r="C309" s="397"/>
      <c r="D309" s="403"/>
      <c r="E309" s="397"/>
      <c r="F309" s="158">
        <v>2019</v>
      </c>
      <c r="G309" s="180">
        <f>I309</f>
        <v>160000</v>
      </c>
      <c r="H309" s="180"/>
      <c r="I309" s="180">
        <f>SUM(J309:M309)</f>
        <v>160000</v>
      </c>
      <c r="J309" s="180">
        <v>150400</v>
      </c>
      <c r="K309" s="180">
        <v>9600</v>
      </c>
      <c r="L309" s="180"/>
      <c r="M309" s="180"/>
      <c r="N309" s="323"/>
      <c r="O309" s="397"/>
      <c r="P309" s="302"/>
      <c r="Q309" s="302"/>
      <c r="R309" s="397"/>
      <c r="S309" s="302"/>
    </row>
    <row r="310" spans="1:69" s="79" customFormat="1" ht="31.7" hidden="1" customHeight="1">
      <c r="A310" s="436"/>
      <c r="B310" s="401"/>
      <c r="C310" s="398"/>
      <c r="D310" s="404"/>
      <c r="E310" s="398"/>
      <c r="F310" s="158">
        <v>2020</v>
      </c>
      <c r="G310" s="180">
        <f>I310</f>
        <v>2728.9</v>
      </c>
      <c r="H310" s="180"/>
      <c r="I310" s="180">
        <f>SUM(J310:M310)</f>
        <v>2728.9</v>
      </c>
      <c r="J310" s="180"/>
      <c r="K310" s="180">
        <v>2728.9</v>
      </c>
      <c r="L310" s="180"/>
      <c r="M310" s="180"/>
      <c r="N310" s="324"/>
      <c r="O310" s="398"/>
      <c r="P310" s="315"/>
      <c r="Q310" s="315"/>
      <c r="R310" s="398"/>
      <c r="S310" s="315"/>
    </row>
    <row r="311" spans="1:69" s="79" customFormat="1" ht="22.7" hidden="1" customHeight="1">
      <c r="A311" s="396"/>
      <c r="B311" s="399" t="s">
        <v>556</v>
      </c>
      <c r="C311" s="396" t="s">
        <v>557</v>
      </c>
      <c r="D311" s="402" t="s">
        <v>754</v>
      </c>
      <c r="E311" s="407"/>
      <c r="F311" s="211" t="s">
        <v>655</v>
      </c>
      <c r="G311" s="192">
        <f>SUM(G312:G314)</f>
        <v>870688.65999999992</v>
      </c>
      <c r="H311" s="192"/>
      <c r="I311" s="192">
        <f>SUM(I312:I314)</f>
        <v>870688.65999999992</v>
      </c>
      <c r="J311" s="192">
        <f>SUM(J312:J314)</f>
        <v>870688.65999999992</v>
      </c>
      <c r="K311" s="194"/>
      <c r="L311" s="194"/>
      <c r="M311" s="194"/>
      <c r="N311" s="512">
        <v>2020</v>
      </c>
      <c r="O311" s="437" t="s">
        <v>837</v>
      </c>
      <c r="P311" s="407"/>
      <c r="Q311" s="407"/>
      <c r="R311" s="437" t="s">
        <v>206</v>
      </c>
      <c r="S311" s="407"/>
    </row>
    <row r="312" spans="1:69" s="45" customFormat="1" ht="29.25" hidden="1" customHeight="1">
      <c r="A312" s="397"/>
      <c r="B312" s="400"/>
      <c r="C312" s="397"/>
      <c r="D312" s="403"/>
      <c r="E312" s="408"/>
      <c r="F312" s="206" t="s">
        <v>748</v>
      </c>
      <c r="G312" s="212">
        <v>212161.08</v>
      </c>
      <c r="H312" s="212"/>
      <c r="I312" s="212">
        <v>212161.08</v>
      </c>
      <c r="J312" s="212">
        <v>212161.08</v>
      </c>
      <c r="K312" s="194"/>
      <c r="L312" s="194"/>
      <c r="M312" s="194"/>
      <c r="N312" s="513"/>
      <c r="O312" s="438"/>
      <c r="P312" s="408"/>
      <c r="Q312" s="408"/>
      <c r="R312" s="438"/>
      <c r="S312" s="408"/>
      <c r="V312" s="80" t="s">
        <v>567</v>
      </c>
    </row>
    <row r="313" spans="1:69" s="45" customFormat="1" ht="90" hidden="1" customHeight="1">
      <c r="A313" s="397"/>
      <c r="B313" s="400"/>
      <c r="C313" s="397"/>
      <c r="D313" s="403"/>
      <c r="E313" s="408"/>
      <c r="F313" s="206" t="s">
        <v>788</v>
      </c>
      <c r="G313" s="212">
        <v>353706.98</v>
      </c>
      <c r="H313" s="212"/>
      <c r="I313" s="212">
        <v>353706.98</v>
      </c>
      <c r="J313" s="212">
        <v>353706.98</v>
      </c>
      <c r="K313" s="194"/>
      <c r="L313" s="194"/>
      <c r="M313" s="194"/>
      <c r="N313" s="513"/>
      <c r="O313" s="438"/>
      <c r="P313" s="408"/>
      <c r="Q313" s="408"/>
      <c r="R313" s="438"/>
      <c r="S313" s="408"/>
      <c r="V313" s="80"/>
    </row>
    <row r="314" spans="1:69" s="45" customFormat="1" ht="117" hidden="1" customHeight="1">
      <c r="A314" s="398"/>
      <c r="B314" s="401"/>
      <c r="C314" s="398"/>
      <c r="D314" s="404"/>
      <c r="E314" s="409"/>
      <c r="F314" s="315">
        <v>2020</v>
      </c>
      <c r="G314" s="212">
        <v>304820.59999999998</v>
      </c>
      <c r="H314" s="315"/>
      <c r="I314" s="212">
        <v>304820.59999999998</v>
      </c>
      <c r="J314" s="212">
        <v>304820.59999999998</v>
      </c>
      <c r="K314" s="192"/>
      <c r="L314" s="192"/>
      <c r="M314" s="192"/>
      <c r="N314" s="514"/>
      <c r="O314" s="439"/>
      <c r="P314" s="409"/>
      <c r="Q314" s="409"/>
      <c r="R314" s="439"/>
      <c r="S314" s="409"/>
      <c r="V314" s="80"/>
    </row>
    <row r="315" spans="1:69" s="45" customFormat="1" ht="93" hidden="1" customHeight="1">
      <c r="A315" s="137"/>
      <c r="B315" s="137" t="s">
        <v>761</v>
      </c>
      <c r="C315" s="137" t="s">
        <v>762</v>
      </c>
      <c r="D315" s="319" t="s">
        <v>98</v>
      </c>
      <c r="E315" s="137" t="s">
        <v>763</v>
      </c>
      <c r="F315" s="319" t="s">
        <v>662</v>
      </c>
      <c r="G315" s="187">
        <v>200000</v>
      </c>
      <c r="H315" s="187"/>
      <c r="I315" s="187">
        <v>200000</v>
      </c>
      <c r="J315" s="187"/>
      <c r="K315" s="187"/>
      <c r="L315" s="187"/>
      <c r="M315" s="187">
        <v>200000</v>
      </c>
      <c r="N315" s="352">
        <v>2020</v>
      </c>
      <c r="O315" s="319" t="s">
        <v>834</v>
      </c>
      <c r="P315" s="319"/>
      <c r="Q315" s="319"/>
      <c r="R315" s="296" t="s">
        <v>206</v>
      </c>
      <c r="S315" s="213"/>
      <c r="V315" s="80"/>
    </row>
    <row r="316" spans="1:69" s="45" customFormat="1" ht="19.5" hidden="1" customHeight="1">
      <c r="A316" s="214"/>
      <c r="B316" s="299" t="s">
        <v>811</v>
      </c>
      <c r="C316" s="215" t="s">
        <v>809</v>
      </c>
      <c r="D316" s="319" t="s">
        <v>98</v>
      </c>
      <c r="E316" s="299"/>
      <c r="F316" s="296" t="s">
        <v>585</v>
      </c>
      <c r="G316" s="187">
        <v>191961</v>
      </c>
      <c r="H316" s="187"/>
      <c r="I316" s="187">
        <v>191961</v>
      </c>
      <c r="J316" s="187"/>
      <c r="K316" s="187"/>
      <c r="L316" s="187"/>
      <c r="M316" s="187">
        <v>191961</v>
      </c>
      <c r="N316" s="352">
        <v>2020</v>
      </c>
      <c r="O316" s="296" t="s">
        <v>835</v>
      </c>
      <c r="P316" s="319"/>
      <c r="Q316" s="296"/>
      <c r="R316" s="296" t="s">
        <v>206</v>
      </c>
      <c r="S316" s="299"/>
      <c r="V316" s="80"/>
    </row>
    <row r="317" spans="1:69" s="45" customFormat="1" ht="24" hidden="1" customHeight="1">
      <c r="A317" s="214"/>
      <c r="B317" s="299" t="s">
        <v>832</v>
      </c>
      <c r="C317" s="215" t="s">
        <v>833</v>
      </c>
      <c r="D317" s="319" t="s">
        <v>98</v>
      </c>
      <c r="E317" s="299"/>
      <c r="F317" s="296" t="s">
        <v>194</v>
      </c>
      <c r="G317" s="187">
        <v>103500</v>
      </c>
      <c r="H317" s="187"/>
      <c r="I317" s="187">
        <v>103500</v>
      </c>
      <c r="J317" s="187"/>
      <c r="K317" s="187"/>
      <c r="L317" s="187"/>
      <c r="M317" s="187">
        <v>103500</v>
      </c>
      <c r="N317" s="352">
        <v>2020</v>
      </c>
      <c r="O317" s="296" t="s">
        <v>836</v>
      </c>
      <c r="P317" s="319"/>
      <c r="Q317" s="296"/>
      <c r="R317" s="296" t="s">
        <v>206</v>
      </c>
      <c r="S317" s="299"/>
      <c r="U317" s="50" t="s">
        <v>587</v>
      </c>
      <c r="V317" s="50" t="s">
        <v>50</v>
      </c>
    </row>
    <row r="318" spans="1:69" ht="24" hidden="1" customHeight="1">
      <c r="A318" s="396"/>
      <c r="B318" s="399" t="s">
        <v>807</v>
      </c>
      <c r="C318" s="396" t="s">
        <v>808</v>
      </c>
      <c r="D318" s="294" t="s">
        <v>98</v>
      </c>
      <c r="E318" s="294"/>
      <c r="F318" s="147" t="s">
        <v>585</v>
      </c>
      <c r="G318" s="191">
        <f>SUM(G319:G322)</f>
        <v>840000</v>
      </c>
      <c r="H318" s="188">
        <v>0</v>
      </c>
      <c r="I318" s="191">
        <f>SUM(I319:I322)</f>
        <v>840000</v>
      </c>
      <c r="J318" s="188">
        <v>0</v>
      </c>
      <c r="K318" s="188">
        <v>0</v>
      </c>
      <c r="L318" s="188">
        <v>0</v>
      </c>
      <c r="M318" s="191">
        <f>SUM(M319:M322)</f>
        <v>840000</v>
      </c>
      <c r="N318" s="350">
        <v>2020</v>
      </c>
      <c r="O318" s="437" t="s">
        <v>820</v>
      </c>
      <c r="P318" s="301"/>
      <c r="Q318" s="198"/>
      <c r="R318" s="396" t="s">
        <v>206</v>
      </c>
      <c r="S318" s="316"/>
    </row>
    <row r="319" spans="1:69" ht="13.9" hidden="1" customHeight="1">
      <c r="A319" s="397"/>
      <c r="B319" s="400"/>
      <c r="C319" s="397"/>
      <c r="D319" s="295"/>
      <c r="E319" s="295"/>
      <c r="F319" s="147" t="s">
        <v>666</v>
      </c>
      <c r="G319" s="191">
        <v>41700</v>
      </c>
      <c r="H319" s="188"/>
      <c r="I319" s="191">
        <v>41700</v>
      </c>
      <c r="J319" s="188"/>
      <c r="K319" s="188"/>
      <c r="L319" s="188"/>
      <c r="M319" s="191">
        <v>41700</v>
      </c>
      <c r="N319" s="351"/>
      <c r="O319" s="438"/>
      <c r="P319" s="302"/>
      <c r="Q319" s="205"/>
      <c r="R319" s="397"/>
      <c r="S319" s="317"/>
    </row>
    <row r="320" spans="1:69" ht="13.9" hidden="1" customHeight="1">
      <c r="A320" s="397"/>
      <c r="B320" s="400"/>
      <c r="C320" s="397"/>
      <c r="D320" s="295"/>
      <c r="E320" s="295"/>
      <c r="F320" s="147">
        <v>2018</v>
      </c>
      <c r="G320" s="191">
        <v>272200</v>
      </c>
      <c r="H320" s="188"/>
      <c r="I320" s="191">
        <v>272200</v>
      </c>
      <c r="J320" s="188"/>
      <c r="K320" s="188"/>
      <c r="L320" s="188"/>
      <c r="M320" s="191">
        <v>272200</v>
      </c>
      <c r="N320" s="351"/>
      <c r="O320" s="438"/>
      <c r="P320" s="302"/>
      <c r="Q320" s="205"/>
      <c r="R320" s="397"/>
      <c r="S320" s="317"/>
    </row>
    <row r="321" spans="1:22" ht="38.25" hidden="1" customHeight="1">
      <c r="A321" s="397"/>
      <c r="B321" s="400"/>
      <c r="C321" s="397"/>
      <c r="D321" s="295"/>
      <c r="E321" s="295"/>
      <c r="F321" s="147">
        <v>2019</v>
      </c>
      <c r="G321" s="191">
        <v>406900</v>
      </c>
      <c r="H321" s="188"/>
      <c r="I321" s="191">
        <v>406900</v>
      </c>
      <c r="J321" s="188"/>
      <c r="K321" s="188"/>
      <c r="L321" s="188"/>
      <c r="M321" s="191">
        <v>406900</v>
      </c>
      <c r="N321" s="351"/>
      <c r="O321" s="438"/>
      <c r="P321" s="302"/>
      <c r="Q321" s="205"/>
      <c r="R321" s="397"/>
      <c r="S321" s="317"/>
    </row>
    <row r="322" spans="1:22" s="53" customFormat="1" ht="117" hidden="1" customHeight="1">
      <c r="A322" s="398"/>
      <c r="B322" s="401"/>
      <c r="C322" s="296"/>
      <c r="D322" s="296"/>
      <c r="E322" s="296"/>
      <c r="F322" s="147">
        <v>2020</v>
      </c>
      <c r="G322" s="191">
        <v>119200</v>
      </c>
      <c r="H322" s="188"/>
      <c r="I322" s="191">
        <v>119200</v>
      </c>
      <c r="J322" s="188"/>
      <c r="K322" s="188"/>
      <c r="L322" s="188"/>
      <c r="M322" s="191">
        <v>119200</v>
      </c>
      <c r="N322" s="352"/>
      <c r="O322" s="439"/>
      <c r="P322" s="315"/>
      <c r="Q322" s="207"/>
      <c r="R322" s="398"/>
      <c r="S322" s="318"/>
      <c r="T322" s="51"/>
      <c r="U322" s="51"/>
      <c r="V322" s="52"/>
    </row>
    <row r="323" spans="1:22" s="43" customFormat="1" ht="198.95" hidden="1" customHeight="1">
      <c r="A323" s="319"/>
      <c r="B323" s="137" t="s">
        <v>706</v>
      </c>
      <c r="C323" s="319" t="s">
        <v>328</v>
      </c>
      <c r="D323" s="158" t="s">
        <v>98</v>
      </c>
      <c r="E323" s="190"/>
      <c r="F323" s="147">
        <v>2019</v>
      </c>
      <c r="G323" s="188">
        <v>36000</v>
      </c>
      <c r="H323" s="188">
        <v>0</v>
      </c>
      <c r="I323" s="188">
        <f>SUM(J323:M323)</f>
        <v>36000</v>
      </c>
      <c r="J323" s="188">
        <v>0</v>
      </c>
      <c r="K323" s="188">
        <v>0</v>
      </c>
      <c r="L323" s="188">
        <v>0</v>
      </c>
      <c r="M323" s="188">
        <v>36000</v>
      </c>
      <c r="N323" s="147">
        <v>2019</v>
      </c>
      <c r="O323" s="147" t="s">
        <v>827</v>
      </c>
      <c r="P323" s="190"/>
      <c r="Q323" s="144"/>
      <c r="R323" s="147" t="s">
        <v>828</v>
      </c>
      <c r="S323" s="147"/>
      <c r="T323" s="47" t="s">
        <v>590</v>
      </c>
      <c r="U323" s="47" t="s">
        <v>234</v>
      </c>
      <c r="V323" s="51" t="s">
        <v>591</v>
      </c>
    </row>
    <row r="324" spans="1:22" s="43" customFormat="1" ht="80.25" hidden="1" customHeight="1">
      <c r="A324" s="405"/>
      <c r="B324" s="399" t="s">
        <v>725</v>
      </c>
      <c r="C324" s="396" t="s">
        <v>741</v>
      </c>
      <c r="D324" s="294" t="s">
        <v>755</v>
      </c>
      <c r="E324" s="294" t="s">
        <v>726</v>
      </c>
      <c r="F324" s="158" t="s">
        <v>604</v>
      </c>
      <c r="G324" s="180">
        <f>SUM(G325:G327)</f>
        <v>45901.599999999999</v>
      </c>
      <c r="H324" s="180"/>
      <c r="I324" s="180">
        <f>SUM(J324:K324)</f>
        <v>45901.600000000006</v>
      </c>
      <c r="J324" s="180">
        <f>SUM(J326:J327)</f>
        <v>12258.3</v>
      </c>
      <c r="K324" s="180">
        <f>SUM(K325:K327)</f>
        <v>33643.300000000003</v>
      </c>
      <c r="L324" s="180"/>
      <c r="M324" s="180"/>
      <c r="N324" s="322">
        <v>2019</v>
      </c>
      <c r="O324" s="396" t="s">
        <v>817</v>
      </c>
      <c r="P324" s="202"/>
      <c r="Q324" s="202"/>
      <c r="R324" s="396" t="s">
        <v>206</v>
      </c>
      <c r="S324" s="301"/>
    </row>
    <row r="325" spans="1:22" s="43" customFormat="1" ht="103.7" hidden="1" customHeight="1">
      <c r="A325" s="406"/>
      <c r="B325" s="400"/>
      <c r="C325" s="397"/>
      <c r="D325" s="302"/>
      <c r="E325" s="302"/>
      <c r="F325" s="158" t="s">
        <v>43</v>
      </c>
      <c r="G325" s="180">
        <v>1976.8</v>
      </c>
      <c r="H325" s="180"/>
      <c r="I325" s="180">
        <v>1976.8</v>
      </c>
      <c r="J325" s="180"/>
      <c r="K325" s="180">
        <v>1976.8</v>
      </c>
      <c r="L325" s="180"/>
      <c r="M325" s="180"/>
      <c r="N325" s="323"/>
      <c r="O325" s="397"/>
      <c r="P325" s="302"/>
      <c r="Q325" s="302"/>
      <c r="R325" s="397"/>
      <c r="S325" s="302"/>
      <c r="T325" s="47" t="s">
        <v>547</v>
      </c>
      <c r="U325" s="47" t="s">
        <v>548</v>
      </c>
      <c r="V325" s="47" t="s">
        <v>130</v>
      </c>
    </row>
    <row r="326" spans="1:22" s="43" customFormat="1" ht="119.25" hidden="1" customHeight="1">
      <c r="A326" s="406"/>
      <c r="B326" s="400"/>
      <c r="C326" s="397"/>
      <c r="D326" s="302"/>
      <c r="E326" s="302"/>
      <c r="F326" s="158">
        <v>2018</v>
      </c>
      <c r="G326" s="180">
        <v>26659.5</v>
      </c>
      <c r="H326" s="180"/>
      <c r="I326" s="180">
        <v>26659.5</v>
      </c>
      <c r="J326" s="180"/>
      <c r="K326" s="180">
        <v>26659.5</v>
      </c>
      <c r="L326" s="180"/>
      <c r="M326" s="180"/>
      <c r="N326" s="323"/>
      <c r="O326" s="397"/>
      <c r="P326" s="302"/>
      <c r="Q326" s="302"/>
      <c r="R326" s="397"/>
      <c r="S326" s="302"/>
      <c r="T326" s="47"/>
      <c r="U326" s="47"/>
      <c r="V326" s="47"/>
    </row>
    <row r="327" spans="1:22" s="43" customFormat="1" ht="203.25" hidden="1" customHeight="1">
      <c r="A327" s="436"/>
      <c r="B327" s="401"/>
      <c r="C327" s="398"/>
      <c r="D327" s="315"/>
      <c r="E327" s="315"/>
      <c r="F327" s="158">
        <v>2019</v>
      </c>
      <c r="G327" s="180">
        <v>17265.3</v>
      </c>
      <c r="H327" s="180"/>
      <c r="I327" s="180">
        <v>17265.3</v>
      </c>
      <c r="J327" s="180">
        <v>12258.3</v>
      </c>
      <c r="K327" s="180">
        <v>5007</v>
      </c>
      <c r="L327" s="180"/>
      <c r="M327" s="180"/>
      <c r="N327" s="324"/>
      <c r="O327" s="398"/>
      <c r="P327" s="315"/>
      <c r="Q327" s="315"/>
      <c r="R327" s="398"/>
      <c r="S327" s="315"/>
      <c r="T327" s="47"/>
      <c r="U327" s="47"/>
      <c r="V327" s="47"/>
    </row>
    <row r="328" spans="1:22" s="43" customFormat="1" ht="45.95" hidden="1" customHeight="1">
      <c r="A328" s="319"/>
      <c r="B328" s="137" t="s">
        <v>711</v>
      </c>
      <c r="C328" s="319" t="s">
        <v>660</v>
      </c>
      <c r="D328" s="319" t="s">
        <v>98</v>
      </c>
      <c r="E328" s="319"/>
      <c r="F328" s="147" t="s">
        <v>678</v>
      </c>
      <c r="G328" s="188" t="s">
        <v>233</v>
      </c>
      <c r="H328" s="191"/>
      <c r="I328" s="188"/>
      <c r="J328" s="192"/>
      <c r="K328" s="188"/>
      <c r="L328" s="188"/>
      <c r="M328" s="188"/>
      <c r="N328" s="147"/>
      <c r="O328" s="144" t="s">
        <v>820</v>
      </c>
      <c r="P328" s="145"/>
      <c r="Q328" s="193"/>
      <c r="R328" s="147"/>
      <c r="S328" s="194" t="s">
        <v>814</v>
      </c>
      <c r="T328" s="47"/>
      <c r="U328" s="47"/>
      <c r="V328" s="47"/>
    </row>
    <row r="329" spans="1:22" s="83" customFormat="1" ht="94.7" hidden="1" customHeight="1">
      <c r="A329" s="216"/>
      <c r="B329" s="299" t="s">
        <v>709</v>
      </c>
      <c r="C329" s="311" t="s">
        <v>677</v>
      </c>
      <c r="D329" s="296" t="s">
        <v>98</v>
      </c>
      <c r="E329" s="296"/>
      <c r="F329" s="318" t="s">
        <v>710</v>
      </c>
      <c r="G329" s="187">
        <v>85000</v>
      </c>
      <c r="H329" s="187"/>
      <c r="I329" s="187">
        <v>85000</v>
      </c>
      <c r="J329" s="187"/>
      <c r="K329" s="187"/>
      <c r="L329" s="187"/>
      <c r="M329" s="187">
        <v>85000</v>
      </c>
      <c r="N329" s="352" t="s">
        <v>233</v>
      </c>
      <c r="O329" s="207" t="s">
        <v>815</v>
      </c>
      <c r="P329" s="203"/>
      <c r="Q329" s="207"/>
      <c r="R329" s="318"/>
      <c r="S329" s="194" t="s">
        <v>814</v>
      </c>
      <c r="T329" s="81"/>
      <c r="U329" s="81"/>
      <c r="V329" s="82"/>
    </row>
    <row r="330" spans="1:22" ht="37.5" hidden="1" customHeight="1">
      <c r="A330" s="319"/>
      <c r="B330" s="137" t="s">
        <v>707</v>
      </c>
      <c r="C330" s="319" t="s">
        <v>722</v>
      </c>
      <c r="D330" s="319"/>
      <c r="E330" s="139"/>
      <c r="F330" s="147" t="s">
        <v>708</v>
      </c>
      <c r="G330" s="188">
        <v>2900000</v>
      </c>
      <c r="H330" s="188"/>
      <c r="I330" s="191"/>
      <c r="J330" s="192"/>
      <c r="K330" s="192"/>
      <c r="L330" s="188"/>
      <c r="M330" s="188"/>
      <c r="N330" s="217"/>
      <c r="O330" s="319" t="s">
        <v>813</v>
      </c>
      <c r="P330" s="319"/>
      <c r="Q330" s="218"/>
      <c r="R330" s="147"/>
      <c r="S330" s="319" t="s">
        <v>812</v>
      </c>
    </row>
    <row r="331" spans="1:22" ht="13.7" hidden="1" customHeight="1">
      <c r="A331" s="319"/>
      <c r="B331" s="137" t="s">
        <v>791</v>
      </c>
      <c r="C331" s="319" t="s">
        <v>546</v>
      </c>
      <c r="D331" s="319" t="s">
        <v>98</v>
      </c>
      <c r="E331" s="319"/>
      <c r="F331" s="147" t="s">
        <v>679</v>
      </c>
      <c r="G331" s="188">
        <v>688000</v>
      </c>
      <c r="H331" s="188">
        <v>0</v>
      </c>
      <c r="I331" s="191">
        <f>SUM(J331:M331)</f>
        <v>688000</v>
      </c>
      <c r="J331" s="188">
        <v>0</v>
      </c>
      <c r="K331" s="188"/>
      <c r="L331" s="188">
        <v>207500</v>
      </c>
      <c r="M331" s="188">
        <v>480500</v>
      </c>
      <c r="N331" s="217" t="s">
        <v>655</v>
      </c>
      <c r="O331" s="147" t="s">
        <v>792</v>
      </c>
      <c r="P331" s="145"/>
      <c r="Q331" s="147"/>
      <c r="R331" s="147" t="s">
        <v>206</v>
      </c>
      <c r="S331" s="147"/>
    </row>
    <row r="332" spans="1:22" ht="35.25" hidden="1" customHeight="1">
      <c r="A332" s="396"/>
      <c r="B332" s="399" t="s">
        <v>750</v>
      </c>
      <c r="C332" s="396" t="s">
        <v>693</v>
      </c>
      <c r="D332" s="294" t="s">
        <v>98</v>
      </c>
      <c r="E332" s="294"/>
      <c r="F332" s="147" t="s">
        <v>423</v>
      </c>
      <c r="G332" s="191">
        <f>SUM(G333:G334)</f>
        <v>323745.01</v>
      </c>
      <c r="H332" s="191"/>
      <c r="I332" s="191">
        <f>SUM(I333:I334)</f>
        <v>323745.01</v>
      </c>
      <c r="J332" s="191"/>
      <c r="K332" s="191"/>
      <c r="L332" s="191"/>
      <c r="M332" s="191">
        <f>SUM(M333:M334)</f>
        <v>323745.01</v>
      </c>
      <c r="N332" s="350">
        <v>2019</v>
      </c>
      <c r="O332" s="437" t="s">
        <v>790</v>
      </c>
      <c r="P332" s="202"/>
      <c r="Q332" s="202"/>
      <c r="R332" s="437" t="s">
        <v>789</v>
      </c>
      <c r="S332" s="316"/>
    </row>
    <row r="333" spans="1:22" ht="123.75" hidden="1" customHeight="1">
      <c r="A333" s="397"/>
      <c r="B333" s="400"/>
      <c r="C333" s="397"/>
      <c r="D333" s="295"/>
      <c r="E333" s="295"/>
      <c r="F333" s="147" t="s">
        <v>748</v>
      </c>
      <c r="G333" s="191">
        <v>147427.17000000001</v>
      </c>
      <c r="H333" s="191"/>
      <c r="I333" s="191">
        <v>147427.17000000001</v>
      </c>
      <c r="J333" s="191"/>
      <c r="K333" s="191"/>
      <c r="L333" s="191"/>
      <c r="M333" s="191">
        <v>147427.17000000001</v>
      </c>
      <c r="N333" s="351"/>
      <c r="O333" s="438"/>
      <c r="P333" s="204"/>
      <c r="Q333" s="204"/>
      <c r="R333" s="438"/>
      <c r="S333" s="317"/>
    </row>
    <row r="334" spans="1:22" ht="129" hidden="1" customHeight="1">
      <c r="A334" s="398"/>
      <c r="B334" s="401"/>
      <c r="C334" s="398"/>
      <c r="D334" s="296"/>
      <c r="E334" s="296"/>
      <c r="F334" s="147" t="s">
        <v>788</v>
      </c>
      <c r="G334" s="191">
        <v>176317.84</v>
      </c>
      <c r="H334" s="191"/>
      <c r="I334" s="191">
        <v>176317.84</v>
      </c>
      <c r="J334" s="191"/>
      <c r="K334" s="191"/>
      <c r="L334" s="191"/>
      <c r="M334" s="191">
        <v>176317.84</v>
      </c>
      <c r="N334" s="352"/>
      <c r="O334" s="439"/>
      <c r="P334" s="206"/>
      <c r="Q334" s="206"/>
      <c r="R334" s="439"/>
      <c r="S334" s="318"/>
    </row>
    <row r="335" spans="1:22" ht="18" hidden="1" customHeight="1">
      <c r="A335" s="219"/>
      <c r="B335" s="298" t="s">
        <v>653</v>
      </c>
      <c r="C335" s="310" t="s">
        <v>654</v>
      </c>
      <c r="D335" s="295" t="s">
        <v>98</v>
      </c>
      <c r="E335" s="295"/>
      <c r="F335" s="316" t="s">
        <v>655</v>
      </c>
      <c r="G335" s="143">
        <v>1636900</v>
      </c>
      <c r="H335" s="220"/>
      <c r="I335" s="143">
        <v>1636900</v>
      </c>
      <c r="J335" s="221"/>
      <c r="K335" s="143"/>
      <c r="L335" s="143"/>
      <c r="M335" s="143">
        <v>1636900</v>
      </c>
      <c r="N335" s="317" t="s">
        <v>550</v>
      </c>
      <c r="O335" s="205" t="s">
        <v>787</v>
      </c>
      <c r="P335" s="203"/>
      <c r="Q335" s="222"/>
      <c r="R335" s="317" t="s">
        <v>860</v>
      </c>
      <c r="S335" s="304"/>
    </row>
    <row r="336" spans="1:22" ht="39.6" hidden="1" customHeight="1">
      <c r="A336" s="396"/>
      <c r="B336" s="399" t="s">
        <v>40</v>
      </c>
      <c r="C336" s="309" t="s">
        <v>859</v>
      </c>
      <c r="D336" s="294" t="s">
        <v>755</v>
      </c>
      <c r="E336" s="294" t="s">
        <v>212</v>
      </c>
      <c r="F336" s="319" t="s">
        <v>52</v>
      </c>
      <c r="G336" s="191">
        <f>I336</f>
        <v>160976.08000000002</v>
      </c>
      <c r="H336" s="191"/>
      <c r="I336" s="191">
        <f>SUM(I337:I339)</f>
        <v>160976.08000000002</v>
      </c>
      <c r="J336" s="191"/>
      <c r="K336" s="191"/>
      <c r="L336" s="191">
        <f>SUM(L337:L339)</f>
        <v>160976.08000000002</v>
      </c>
      <c r="M336" s="191"/>
      <c r="N336" s="321">
        <v>2019</v>
      </c>
      <c r="O336" s="396" t="s">
        <v>786</v>
      </c>
      <c r="P336" s="301"/>
      <c r="Q336" s="294"/>
      <c r="R336" s="294" t="s">
        <v>206</v>
      </c>
      <c r="S336" s="396"/>
    </row>
    <row r="337" spans="1:22" ht="13.9" hidden="1" customHeight="1">
      <c r="A337" s="397"/>
      <c r="B337" s="400"/>
      <c r="C337" s="310"/>
      <c r="D337" s="295"/>
      <c r="E337" s="295"/>
      <c r="F337" s="319" t="s">
        <v>858</v>
      </c>
      <c r="G337" s="191">
        <f>I337</f>
        <v>4878.3999999999996</v>
      </c>
      <c r="H337" s="191"/>
      <c r="I337" s="191">
        <v>4878.3999999999996</v>
      </c>
      <c r="J337" s="191"/>
      <c r="K337" s="191"/>
      <c r="L337" s="191">
        <v>4878.3999999999996</v>
      </c>
      <c r="M337" s="191"/>
      <c r="N337" s="320"/>
      <c r="O337" s="397"/>
      <c r="P337" s="302"/>
      <c r="Q337" s="295"/>
      <c r="R337" s="295"/>
      <c r="S337" s="397"/>
    </row>
    <row r="338" spans="1:22" ht="13.9" hidden="1" customHeight="1">
      <c r="A338" s="397"/>
      <c r="B338" s="400"/>
      <c r="C338" s="223"/>
      <c r="D338" s="302"/>
      <c r="E338" s="302"/>
      <c r="F338" s="158" t="s">
        <v>748</v>
      </c>
      <c r="G338" s="191">
        <v>81461.38</v>
      </c>
      <c r="H338" s="191"/>
      <c r="I338" s="191">
        <v>81461.38</v>
      </c>
      <c r="J338" s="191"/>
      <c r="K338" s="191"/>
      <c r="L338" s="191">
        <v>81461.38</v>
      </c>
      <c r="M338" s="191"/>
      <c r="N338" s="323"/>
      <c r="O338" s="397"/>
      <c r="P338" s="302"/>
      <c r="Q338" s="302"/>
      <c r="R338" s="302"/>
      <c r="S338" s="397"/>
      <c r="T338" s="84"/>
      <c r="U338" s="84"/>
      <c r="V338" s="84"/>
    </row>
    <row r="339" spans="1:22" ht="13.9" hidden="1" customHeight="1">
      <c r="A339" s="398"/>
      <c r="B339" s="401"/>
      <c r="C339" s="223"/>
      <c r="D339" s="302"/>
      <c r="E339" s="302"/>
      <c r="F339" s="158" t="s">
        <v>788</v>
      </c>
      <c r="G339" s="191">
        <v>74636.3</v>
      </c>
      <c r="H339" s="191"/>
      <c r="I339" s="191">
        <v>74636.3</v>
      </c>
      <c r="J339" s="191"/>
      <c r="K339" s="191"/>
      <c r="L339" s="191">
        <v>74636.3</v>
      </c>
      <c r="M339" s="191"/>
      <c r="N339" s="323"/>
      <c r="O339" s="398"/>
      <c r="P339" s="302"/>
      <c r="Q339" s="302"/>
      <c r="R339" s="302"/>
      <c r="S339" s="398"/>
    </row>
    <row r="340" spans="1:22" s="43" customFormat="1" ht="18" hidden="1" customHeight="1">
      <c r="A340" s="224"/>
      <c r="B340" s="297" t="s">
        <v>192</v>
      </c>
      <c r="C340" s="309" t="s">
        <v>193</v>
      </c>
      <c r="D340" s="319" t="s">
        <v>755</v>
      </c>
      <c r="E340" s="294"/>
      <c r="F340" s="158" t="s">
        <v>655</v>
      </c>
      <c r="G340" s="191">
        <v>245900</v>
      </c>
      <c r="H340" s="191"/>
      <c r="I340" s="191">
        <f>SUM(J340:M340)</f>
        <v>245900</v>
      </c>
      <c r="J340" s="191"/>
      <c r="K340" s="191"/>
      <c r="L340" s="191">
        <f>G340</f>
        <v>245900</v>
      </c>
      <c r="M340" s="191"/>
      <c r="N340" s="322">
        <v>2020</v>
      </c>
      <c r="O340" s="294" t="s">
        <v>782</v>
      </c>
      <c r="P340" s="301"/>
      <c r="Q340" s="301"/>
      <c r="R340" s="294" t="s">
        <v>783</v>
      </c>
      <c r="S340" s="301"/>
      <c r="T340" s="55"/>
      <c r="U340" s="55"/>
    </row>
    <row r="341" spans="1:22" s="43" customFormat="1" ht="24" hidden="1" customHeight="1">
      <c r="A341" s="405"/>
      <c r="B341" s="399" t="s">
        <v>195</v>
      </c>
      <c r="C341" s="519" t="s">
        <v>665</v>
      </c>
      <c r="D341" s="294" t="s">
        <v>755</v>
      </c>
      <c r="E341" s="301"/>
      <c r="F341" s="158" t="s">
        <v>194</v>
      </c>
      <c r="G341" s="191">
        <f>SUM(G342:G345)</f>
        <v>84817</v>
      </c>
      <c r="H341" s="191"/>
      <c r="I341" s="191">
        <f>SUM(I342:I345)</f>
        <v>84817</v>
      </c>
      <c r="J341" s="191"/>
      <c r="K341" s="191">
        <f>SUM(K342:K345)</f>
        <v>0</v>
      </c>
      <c r="L341" s="191">
        <f>SUM(L342:L345)</f>
        <v>84817</v>
      </c>
      <c r="M341" s="191"/>
      <c r="N341" s="322">
        <v>2021</v>
      </c>
      <c r="O341" s="396" t="s">
        <v>781</v>
      </c>
      <c r="P341" s="301"/>
      <c r="Q341" s="396"/>
      <c r="R341" s="294" t="s">
        <v>44</v>
      </c>
      <c r="S341" s="301"/>
      <c r="T341" s="47"/>
      <c r="U341" s="47"/>
      <c r="V341" s="51" t="s">
        <v>697</v>
      </c>
    </row>
    <row r="342" spans="1:22" ht="24" hidden="1" customHeight="1">
      <c r="A342" s="406"/>
      <c r="B342" s="400"/>
      <c r="C342" s="520"/>
      <c r="D342" s="302"/>
      <c r="E342" s="302"/>
      <c r="F342" s="158">
        <v>2018</v>
      </c>
      <c r="G342" s="191">
        <v>13696.9</v>
      </c>
      <c r="H342" s="191"/>
      <c r="I342" s="191">
        <v>13696.9</v>
      </c>
      <c r="J342" s="191"/>
      <c r="K342" s="161"/>
      <c r="L342" s="191">
        <v>13696.9</v>
      </c>
      <c r="M342" s="191"/>
      <c r="N342" s="323"/>
      <c r="O342" s="397"/>
      <c r="P342" s="302"/>
      <c r="Q342" s="397"/>
      <c r="R342" s="302"/>
      <c r="S342" s="302"/>
    </row>
    <row r="343" spans="1:22" ht="26.25" hidden="1" customHeight="1">
      <c r="A343" s="406"/>
      <c r="B343" s="400"/>
      <c r="C343" s="520"/>
      <c r="D343" s="302"/>
      <c r="E343" s="302"/>
      <c r="F343" s="158">
        <v>2019</v>
      </c>
      <c r="G343" s="191">
        <v>26753.9</v>
      </c>
      <c r="H343" s="191"/>
      <c r="I343" s="191">
        <v>26753.9</v>
      </c>
      <c r="J343" s="191"/>
      <c r="K343" s="191"/>
      <c r="L343" s="191">
        <v>26753.9</v>
      </c>
      <c r="M343" s="191"/>
      <c r="N343" s="323"/>
      <c r="O343" s="397"/>
      <c r="P343" s="302"/>
      <c r="Q343" s="397"/>
      <c r="R343" s="302"/>
      <c r="S343" s="302"/>
    </row>
    <row r="344" spans="1:22" ht="135" hidden="1" customHeight="1">
      <c r="A344" s="406"/>
      <c r="B344" s="400"/>
      <c r="C344" s="520"/>
      <c r="D344" s="302"/>
      <c r="E344" s="302"/>
      <c r="F344" s="158">
        <v>2020</v>
      </c>
      <c r="G344" s="191">
        <v>22183.1</v>
      </c>
      <c r="H344" s="191"/>
      <c r="I344" s="191">
        <v>22183.1</v>
      </c>
      <c r="J344" s="191"/>
      <c r="K344" s="191"/>
      <c r="L344" s="191">
        <v>22183.1</v>
      </c>
      <c r="M344" s="191"/>
      <c r="N344" s="323"/>
      <c r="O344" s="397"/>
      <c r="P344" s="302"/>
      <c r="Q344" s="397"/>
      <c r="R344" s="302"/>
      <c r="S344" s="302"/>
    </row>
    <row r="345" spans="1:22" ht="133.5" hidden="1" customHeight="1">
      <c r="A345" s="436"/>
      <c r="B345" s="401"/>
      <c r="C345" s="521"/>
      <c r="D345" s="315"/>
      <c r="E345" s="315"/>
      <c r="F345" s="158">
        <v>2021</v>
      </c>
      <c r="G345" s="191">
        <v>22183.1</v>
      </c>
      <c r="H345" s="191"/>
      <c r="I345" s="191">
        <v>22183.1</v>
      </c>
      <c r="J345" s="191"/>
      <c r="K345" s="191"/>
      <c r="L345" s="191">
        <v>22183.1</v>
      </c>
      <c r="M345" s="191"/>
      <c r="N345" s="324"/>
      <c r="O345" s="398"/>
      <c r="P345" s="315"/>
      <c r="Q345" s="398"/>
      <c r="R345" s="315"/>
      <c r="S345" s="315"/>
    </row>
    <row r="346" spans="1:22" ht="132.75" hidden="1" customHeight="1">
      <c r="A346" s="137"/>
      <c r="B346" s="137" t="s">
        <v>764</v>
      </c>
      <c r="C346" s="137" t="s">
        <v>762</v>
      </c>
      <c r="D346" s="319" t="s">
        <v>98</v>
      </c>
      <c r="E346" s="137" t="s">
        <v>763</v>
      </c>
      <c r="F346" s="137" t="s">
        <v>52</v>
      </c>
      <c r="G346" s="187">
        <v>900000</v>
      </c>
      <c r="H346" s="187"/>
      <c r="I346" s="187">
        <v>900000</v>
      </c>
      <c r="J346" s="187"/>
      <c r="K346" s="187"/>
      <c r="L346" s="187"/>
      <c r="M346" s="187">
        <v>900000</v>
      </c>
      <c r="N346" s="352">
        <v>2019</v>
      </c>
      <c r="O346" s="137" t="s">
        <v>821</v>
      </c>
      <c r="P346" s="137"/>
      <c r="Q346" s="137"/>
      <c r="R346" s="147" t="s">
        <v>765</v>
      </c>
      <c r="S346" s="147"/>
    </row>
    <row r="347" spans="1:22" s="53" customFormat="1" ht="76.7" hidden="1" customHeight="1">
      <c r="A347" s="195"/>
      <c r="B347" s="225" t="s">
        <v>695</v>
      </c>
      <c r="C347" s="226" t="s">
        <v>696</v>
      </c>
      <c r="D347" s="319" t="s">
        <v>98</v>
      </c>
      <c r="E347" s="319"/>
      <c r="F347" s="147" t="s">
        <v>592</v>
      </c>
      <c r="G347" s="191">
        <v>3415000</v>
      </c>
      <c r="H347" s="191">
        <v>3415000</v>
      </c>
      <c r="I347" s="188"/>
      <c r="J347" s="188"/>
      <c r="K347" s="188"/>
      <c r="L347" s="188"/>
      <c r="M347" s="188"/>
      <c r="N347" s="217">
        <v>2022</v>
      </c>
      <c r="O347" s="115" t="s">
        <v>632</v>
      </c>
      <c r="P347" s="115" t="s">
        <v>633</v>
      </c>
      <c r="Q347" s="144"/>
      <c r="R347" s="147" t="s">
        <v>638</v>
      </c>
      <c r="S347" s="147" t="s">
        <v>698</v>
      </c>
      <c r="T347" s="51" t="s">
        <v>595</v>
      </c>
      <c r="U347" s="51"/>
      <c r="V347" s="51" t="s">
        <v>591</v>
      </c>
    </row>
    <row r="348" spans="1:22" s="43" customFormat="1" ht="63.75" hidden="1">
      <c r="A348" s="114"/>
      <c r="B348" s="225" t="s">
        <v>222</v>
      </c>
      <c r="C348" s="116" t="s">
        <v>626</v>
      </c>
      <c r="D348" s="300" t="s">
        <v>754</v>
      </c>
      <c r="E348" s="115" t="s">
        <v>223</v>
      </c>
      <c r="F348" s="158" t="s">
        <v>56</v>
      </c>
      <c r="G348" s="227">
        <v>7459700</v>
      </c>
      <c r="H348" s="227">
        <v>6229800</v>
      </c>
      <c r="I348" s="227">
        <v>1229900</v>
      </c>
      <c r="J348" s="227"/>
      <c r="K348" s="227"/>
      <c r="L348" s="227"/>
      <c r="M348" s="227"/>
      <c r="N348" s="118">
        <v>2020</v>
      </c>
      <c r="O348" s="115" t="s">
        <v>624</v>
      </c>
      <c r="P348" s="115"/>
      <c r="Q348" s="115" t="s">
        <v>227</v>
      </c>
      <c r="R348" s="147" t="s">
        <v>638</v>
      </c>
      <c r="S348" s="329" t="s">
        <v>684</v>
      </c>
    </row>
    <row r="349" spans="1:22" s="85" customFormat="1" ht="66.599999999999994" hidden="1" customHeight="1">
      <c r="A349" s="114"/>
      <c r="B349" s="225" t="s">
        <v>224</v>
      </c>
      <c r="C349" s="116" t="s">
        <v>717</v>
      </c>
      <c r="D349" s="300" t="s">
        <v>754</v>
      </c>
      <c r="E349" s="115" t="s">
        <v>225</v>
      </c>
      <c r="F349" s="158" t="s">
        <v>226</v>
      </c>
      <c r="G349" s="227">
        <v>2861077</v>
      </c>
      <c r="H349" s="227">
        <f>M349</f>
        <v>2574969</v>
      </c>
      <c r="I349" s="227">
        <f>SUM(J349:M349)</f>
        <v>2861077</v>
      </c>
      <c r="J349" s="227"/>
      <c r="K349" s="227">
        <v>286108</v>
      </c>
      <c r="L349" s="227"/>
      <c r="M349" s="227">
        <v>2574969</v>
      </c>
      <c r="N349" s="118">
        <v>2025</v>
      </c>
      <c r="O349" s="115" t="s">
        <v>634</v>
      </c>
      <c r="P349" s="115" t="s">
        <v>633</v>
      </c>
      <c r="Q349" s="115" t="s">
        <v>227</v>
      </c>
      <c r="R349" s="147" t="s">
        <v>638</v>
      </c>
      <c r="S349" s="329" t="s">
        <v>684</v>
      </c>
      <c r="U349" s="86" t="s">
        <v>586</v>
      </c>
      <c r="V349" s="86" t="s">
        <v>50</v>
      </c>
    </row>
    <row r="350" spans="1:22" s="43" customFormat="1" ht="102.95" hidden="1" customHeight="1">
      <c r="A350" s="165"/>
      <c r="B350" s="225" t="s">
        <v>614</v>
      </c>
      <c r="C350" s="228" t="s">
        <v>628</v>
      </c>
      <c r="D350" s="329" t="s">
        <v>755</v>
      </c>
      <c r="E350" s="229" t="s">
        <v>719</v>
      </c>
      <c r="F350" s="158">
        <v>2018</v>
      </c>
      <c r="G350" s="180">
        <v>13400</v>
      </c>
      <c r="H350" s="180"/>
      <c r="I350" s="180">
        <v>13400</v>
      </c>
      <c r="J350" s="180"/>
      <c r="K350" s="180"/>
      <c r="L350" s="180">
        <v>13400</v>
      </c>
      <c r="M350" s="180"/>
      <c r="N350" s="165">
        <v>2018</v>
      </c>
      <c r="O350" s="115" t="s">
        <v>625</v>
      </c>
      <c r="P350" s="165"/>
      <c r="Q350" s="165"/>
      <c r="R350" s="329" t="s">
        <v>680</v>
      </c>
      <c r="S350" s="329" t="s">
        <v>686</v>
      </c>
      <c r="T350" s="50"/>
      <c r="U350" s="50"/>
      <c r="V350" s="50"/>
    </row>
    <row r="351" spans="1:22" s="45" customFormat="1" ht="55.35" hidden="1" customHeight="1">
      <c r="A351" s="165"/>
      <c r="B351" s="225" t="s">
        <v>615</v>
      </c>
      <c r="C351" s="228" t="s">
        <v>628</v>
      </c>
      <c r="D351" s="329" t="s">
        <v>755</v>
      </c>
      <c r="E351" s="230"/>
      <c r="F351" s="158">
        <v>2018</v>
      </c>
      <c r="G351" s="180">
        <v>1800</v>
      </c>
      <c r="H351" s="180"/>
      <c r="I351" s="180">
        <v>1800</v>
      </c>
      <c r="J351" s="180"/>
      <c r="K351" s="180"/>
      <c r="L351" s="180">
        <v>1800</v>
      </c>
      <c r="M351" s="180"/>
      <c r="N351" s="231">
        <v>2018</v>
      </c>
      <c r="O351" s="115" t="s">
        <v>625</v>
      </c>
      <c r="P351" s="165"/>
      <c r="Q351" s="165"/>
      <c r="R351" s="329" t="s">
        <v>680</v>
      </c>
      <c r="S351" s="329" t="s">
        <v>686</v>
      </c>
      <c r="T351" s="50" t="s">
        <v>551</v>
      </c>
      <c r="U351" s="50" t="s">
        <v>551</v>
      </c>
      <c r="V351" s="50" t="s">
        <v>348</v>
      </c>
    </row>
    <row r="352" spans="1:22" s="43" customFormat="1" ht="51.75" hidden="1" customHeight="1">
      <c r="A352" s="228"/>
      <c r="B352" s="332" t="s">
        <v>718</v>
      </c>
      <c r="C352" s="228" t="s">
        <v>628</v>
      </c>
      <c r="D352" s="329" t="s">
        <v>755</v>
      </c>
      <c r="E352" s="232" t="s">
        <v>720</v>
      </c>
      <c r="F352" s="158">
        <v>2018</v>
      </c>
      <c r="G352" s="180">
        <v>5000</v>
      </c>
      <c r="H352" s="180"/>
      <c r="I352" s="180">
        <v>5000</v>
      </c>
      <c r="J352" s="180"/>
      <c r="K352" s="180"/>
      <c r="L352" s="180">
        <v>5000</v>
      </c>
      <c r="M352" s="180"/>
      <c r="N352" s="233">
        <v>2018</v>
      </c>
      <c r="O352" s="329"/>
      <c r="P352" s="228"/>
      <c r="Q352" s="228"/>
      <c r="R352" s="329" t="s">
        <v>680</v>
      </c>
      <c r="S352" s="329" t="s">
        <v>686</v>
      </c>
      <c r="T352" s="50" t="s">
        <v>536</v>
      </c>
      <c r="U352" s="50" t="s">
        <v>537</v>
      </c>
      <c r="V352" s="50" t="s">
        <v>538</v>
      </c>
    </row>
    <row r="353" spans="1:22" s="43" customFormat="1" ht="128.25" hidden="1" customHeight="1">
      <c r="A353" s="195"/>
      <c r="B353" s="225" t="s">
        <v>593</v>
      </c>
      <c r="C353" s="226" t="s">
        <v>594</v>
      </c>
      <c r="D353" s="319" t="s">
        <v>131</v>
      </c>
      <c r="E353" s="319"/>
      <c r="F353" s="147">
        <v>2018</v>
      </c>
      <c r="G353" s="188">
        <v>162300</v>
      </c>
      <c r="H353" s="191">
        <v>162300</v>
      </c>
      <c r="I353" s="188"/>
      <c r="J353" s="192"/>
      <c r="K353" s="188"/>
      <c r="L353" s="188"/>
      <c r="M353" s="188"/>
      <c r="N353" s="147" t="s">
        <v>550</v>
      </c>
      <c r="O353" s="144"/>
      <c r="P353" s="234"/>
      <c r="Q353" s="193"/>
      <c r="R353" s="147" t="s">
        <v>638</v>
      </c>
      <c r="S353" s="147" t="s">
        <v>687</v>
      </c>
      <c r="T353" s="50"/>
      <c r="U353" s="50"/>
      <c r="V353" s="50"/>
    </row>
    <row r="354" spans="1:22" ht="38.450000000000003" hidden="1" customHeight="1">
      <c r="A354" s="319"/>
      <c r="B354" s="225" t="s">
        <v>235</v>
      </c>
      <c r="C354" s="319" t="s">
        <v>236</v>
      </c>
      <c r="D354" s="319" t="s">
        <v>98</v>
      </c>
      <c r="E354" s="139"/>
      <c r="F354" s="147" t="s">
        <v>237</v>
      </c>
      <c r="G354" s="188">
        <v>25000</v>
      </c>
      <c r="H354" s="188">
        <v>18000</v>
      </c>
      <c r="I354" s="192">
        <v>7000</v>
      </c>
      <c r="J354" s="192">
        <v>0</v>
      </c>
      <c r="K354" s="192">
        <v>0</v>
      </c>
      <c r="L354" s="192">
        <v>0</v>
      </c>
      <c r="M354" s="188">
        <v>7000</v>
      </c>
      <c r="N354" s="217" t="s">
        <v>641</v>
      </c>
      <c r="O354" s="319"/>
      <c r="P354" s="147"/>
      <c r="Q354" s="235"/>
      <c r="R354" s="147" t="s">
        <v>638</v>
      </c>
      <c r="S354" s="147" t="s">
        <v>688</v>
      </c>
    </row>
    <row r="355" spans="1:22" ht="63.75" hidden="1">
      <c r="A355" s="319"/>
      <c r="B355" s="225" t="s">
        <v>822</v>
      </c>
      <c r="C355" s="319" t="s">
        <v>328</v>
      </c>
      <c r="D355" s="158" t="s">
        <v>98</v>
      </c>
      <c r="E355" s="132"/>
      <c r="F355" s="147">
        <v>2018</v>
      </c>
      <c r="G355" s="188">
        <v>182000</v>
      </c>
      <c r="H355" s="188">
        <v>0</v>
      </c>
      <c r="I355" s="188">
        <f>SUM(J355:M355)</f>
        <v>182000</v>
      </c>
      <c r="J355" s="188">
        <v>0</v>
      </c>
      <c r="K355" s="188">
        <v>0</v>
      </c>
      <c r="L355" s="188">
        <v>0</v>
      </c>
      <c r="M355" s="188">
        <v>182000</v>
      </c>
      <c r="N355" s="147">
        <v>2018</v>
      </c>
      <c r="O355" s="144">
        <v>0</v>
      </c>
      <c r="P355" s="132"/>
      <c r="Q355" s="144"/>
      <c r="R355" s="147" t="s">
        <v>683</v>
      </c>
      <c r="S355" s="147" t="s">
        <v>689</v>
      </c>
    </row>
    <row r="356" spans="1:22" ht="114.75" hidden="1">
      <c r="A356" s="296"/>
      <c r="B356" s="333" t="s">
        <v>671</v>
      </c>
      <c r="C356" s="296" t="s">
        <v>295</v>
      </c>
      <c r="D356" s="315" t="s">
        <v>98</v>
      </c>
      <c r="E356" s="331"/>
      <c r="F356" s="147"/>
      <c r="G356" s="188" t="s">
        <v>739</v>
      </c>
      <c r="H356" s="188"/>
      <c r="I356" s="188"/>
      <c r="J356" s="188"/>
      <c r="K356" s="188"/>
      <c r="L356" s="188"/>
      <c r="M356" s="188"/>
      <c r="N356" s="352"/>
      <c r="O356" s="207"/>
      <c r="P356" s="210"/>
      <c r="Q356" s="236"/>
      <c r="R356" s="318" t="s">
        <v>213</v>
      </c>
      <c r="S356" s="147" t="s">
        <v>690</v>
      </c>
    </row>
    <row r="357" spans="1:22" ht="66" hidden="1" customHeight="1">
      <c r="A357" s="319"/>
      <c r="B357" s="225" t="s">
        <v>549</v>
      </c>
      <c r="C357" s="319" t="s">
        <v>70</v>
      </c>
      <c r="D357" s="319" t="s">
        <v>131</v>
      </c>
      <c r="E357" s="319"/>
      <c r="F357" s="147" t="s">
        <v>550</v>
      </c>
      <c r="G357" s="188">
        <v>253320</v>
      </c>
      <c r="H357" s="188">
        <v>247200</v>
      </c>
      <c r="I357" s="188">
        <v>0</v>
      </c>
      <c r="J357" s="192">
        <v>0</v>
      </c>
      <c r="K357" s="192">
        <v>0</v>
      </c>
      <c r="L357" s="192">
        <v>0</v>
      </c>
      <c r="M357" s="192">
        <v>0</v>
      </c>
      <c r="N357" s="147" t="s">
        <v>550</v>
      </c>
      <c r="O357" s="132"/>
      <c r="P357" s="132"/>
      <c r="Q357" s="237"/>
      <c r="R357" s="147" t="s">
        <v>638</v>
      </c>
      <c r="S357" s="147" t="s">
        <v>691</v>
      </c>
    </row>
    <row r="358" spans="1:22" s="43" customFormat="1" ht="56.25" hidden="1" customHeight="1">
      <c r="A358" s="319"/>
      <c r="B358" s="225" t="s">
        <v>823</v>
      </c>
      <c r="C358" s="319" t="s">
        <v>427</v>
      </c>
      <c r="D358" s="319" t="s">
        <v>131</v>
      </c>
      <c r="E358" s="319"/>
      <c r="F358" s="147">
        <v>2018</v>
      </c>
      <c r="G358" s="227">
        <v>154083.18</v>
      </c>
      <c r="H358" s="227">
        <v>149006.18</v>
      </c>
      <c r="I358" s="191">
        <f>SUM(J358:M358)</f>
        <v>5077</v>
      </c>
      <c r="J358" s="227">
        <v>0</v>
      </c>
      <c r="K358" s="227">
        <v>5077</v>
      </c>
      <c r="L358" s="227">
        <v>0</v>
      </c>
      <c r="M358" s="227">
        <v>0</v>
      </c>
      <c r="N358" s="217">
        <v>2018</v>
      </c>
      <c r="O358" s="235"/>
      <c r="P358" s="235"/>
      <c r="Q358" s="235"/>
      <c r="R358" s="147" t="s">
        <v>638</v>
      </c>
      <c r="S358" s="147" t="s">
        <v>692</v>
      </c>
      <c r="T358" s="87"/>
      <c r="U358" s="87"/>
    </row>
    <row r="359" spans="1:22" s="43" customFormat="1" ht="59.25" hidden="1" customHeight="1">
      <c r="A359" s="319"/>
      <c r="B359" s="225" t="s">
        <v>661</v>
      </c>
      <c r="C359" s="319" t="s">
        <v>427</v>
      </c>
      <c r="D359" s="319" t="s">
        <v>131</v>
      </c>
      <c r="E359" s="319"/>
      <c r="F359" s="147">
        <v>2018</v>
      </c>
      <c r="G359" s="227">
        <v>8800</v>
      </c>
      <c r="H359" s="227"/>
      <c r="I359" s="191">
        <v>8800</v>
      </c>
      <c r="J359" s="227"/>
      <c r="K359" s="227">
        <v>8800</v>
      </c>
      <c r="L359" s="227"/>
      <c r="M359" s="227"/>
      <c r="N359" s="217">
        <v>2018</v>
      </c>
      <c r="O359" s="235"/>
      <c r="P359" s="235"/>
      <c r="Q359" s="235"/>
      <c r="R359" s="147" t="s">
        <v>638</v>
      </c>
      <c r="S359" s="147" t="s">
        <v>692</v>
      </c>
    </row>
    <row r="360" spans="1:22" ht="129" hidden="1" customHeight="1">
      <c r="A360" s="238"/>
      <c r="B360" s="225" t="s">
        <v>728</v>
      </c>
      <c r="C360" s="147" t="s">
        <v>238</v>
      </c>
      <c r="D360" s="319" t="s">
        <v>98</v>
      </c>
      <c r="E360" s="144">
        <v>0</v>
      </c>
      <c r="F360" s="147" t="s">
        <v>46</v>
      </c>
      <c r="G360" s="144">
        <v>80</v>
      </c>
      <c r="H360" s="144">
        <v>80</v>
      </c>
      <c r="I360" s="144"/>
      <c r="J360" s="235"/>
      <c r="K360" s="235"/>
      <c r="L360" s="238"/>
      <c r="M360" s="238"/>
      <c r="N360" s="238"/>
      <c r="O360" s="238"/>
      <c r="P360" s="238"/>
      <c r="Q360" s="238"/>
      <c r="R360" s="147" t="s">
        <v>729</v>
      </c>
      <c r="S360" s="238"/>
    </row>
    <row r="361" spans="1:22" ht="56.25" hidden="1" customHeight="1">
      <c r="A361" s="296"/>
      <c r="B361" s="333" t="s">
        <v>730</v>
      </c>
      <c r="C361" s="296" t="s">
        <v>731</v>
      </c>
      <c r="D361" s="296" t="s">
        <v>98</v>
      </c>
      <c r="E361" s="328"/>
      <c r="F361" s="318" t="s">
        <v>233</v>
      </c>
      <c r="G361" s="187">
        <v>263500</v>
      </c>
      <c r="H361" s="187">
        <v>178500</v>
      </c>
      <c r="I361" s="212">
        <v>85000</v>
      </c>
      <c r="J361" s="212">
        <v>0</v>
      </c>
      <c r="K361" s="212">
        <v>0</v>
      </c>
      <c r="L361" s="212">
        <v>0</v>
      </c>
      <c r="M361" s="187">
        <v>85000</v>
      </c>
      <c r="N361" s="325">
        <v>2019</v>
      </c>
      <c r="O361" s="318" t="s">
        <v>732</v>
      </c>
      <c r="P361" s="318"/>
      <c r="Q361" s="239"/>
      <c r="R361" s="318" t="s">
        <v>729</v>
      </c>
      <c r="S361" s="296"/>
    </row>
    <row r="362" spans="1:22" s="43" customFormat="1" ht="56.25" hidden="1" customHeight="1">
      <c r="A362" s="334"/>
      <c r="B362" s="332" t="s">
        <v>733</v>
      </c>
      <c r="C362" s="240"/>
      <c r="D362" s="329" t="s">
        <v>51</v>
      </c>
      <c r="E362" s="329" t="s">
        <v>734</v>
      </c>
      <c r="F362" s="319" t="s">
        <v>43</v>
      </c>
      <c r="G362" s="113">
        <v>24.075379000000002</v>
      </c>
      <c r="H362" s="113">
        <v>4.5</v>
      </c>
      <c r="I362" s="113">
        <v>4.5</v>
      </c>
      <c r="J362" s="113"/>
      <c r="K362" s="113"/>
      <c r="L362" s="113">
        <v>24.075379000000002</v>
      </c>
      <c r="M362" s="113"/>
      <c r="N362" s="241" t="str">
        <f>RIGHT(F362,4)</f>
        <v>2017</v>
      </c>
      <c r="O362" s="242"/>
      <c r="P362" s="242"/>
      <c r="Q362" s="242"/>
      <c r="R362" s="243" t="s">
        <v>213</v>
      </c>
      <c r="S362" s="329" t="s">
        <v>735</v>
      </c>
      <c r="T362" s="50" t="s">
        <v>554</v>
      </c>
      <c r="U362" s="50" t="s">
        <v>555</v>
      </c>
      <c r="V362" s="50"/>
    </row>
    <row r="363" spans="1:22" s="43" customFormat="1" ht="56.25" hidden="1" customHeight="1">
      <c r="A363" s="244"/>
      <c r="B363" s="245"/>
      <c r="C363" s="240"/>
      <c r="D363" s="242"/>
      <c r="E363" s="242"/>
      <c r="F363" s="315" t="s">
        <v>31</v>
      </c>
      <c r="G363" s="196"/>
      <c r="H363" s="196">
        <v>19.575379519999998</v>
      </c>
      <c r="I363" s="196">
        <v>19.575379519999998</v>
      </c>
      <c r="J363" s="196"/>
      <c r="K363" s="196"/>
      <c r="L363" s="196">
        <v>19.575379519999998</v>
      </c>
      <c r="M363" s="196"/>
      <c r="N363" s="246"/>
      <c r="O363" s="242"/>
      <c r="P363" s="242"/>
      <c r="Q363" s="242"/>
      <c r="R363" s="242"/>
      <c r="S363" s="247"/>
      <c r="T363" s="47" t="s">
        <v>569</v>
      </c>
      <c r="U363" s="47" t="s">
        <v>570</v>
      </c>
      <c r="V363" s="47" t="s">
        <v>571</v>
      </c>
    </row>
    <row r="364" spans="1:22" s="43" customFormat="1" ht="56.25" hidden="1" customHeight="1">
      <c r="A364" s="319"/>
      <c r="B364" s="225" t="s">
        <v>553</v>
      </c>
      <c r="C364" s="319" t="s">
        <v>636</v>
      </c>
      <c r="D364" s="319" t="s">
        <v>131</v>
      </c>
      <c r="E364" s="139"/>
      <c r="F364" s="217">
        <v>2018</v>
      </c>
      <c r="G364" s="188">
        <v>58118.7</v>
      </c>
      <c r="H364" s="188">
        <v>55318.7</v>
      </c>
      <c r="I364" s="188"/>
      <c r="J364" s="188"/>
      <c r="K364" s="188"/>
      <c r="L364" s="188"/>
      <c r="M364" s="188"/>
      <c r="N364" s="144" t="s">
        <v>550</v>
      </c>
      <c r="O364" s="235"/>
      <c r="P364" s="235"/>
      <c r="Q364" s="144"/>
      <c r="R364" s="194" t="s">
        <v>663</v>
      </c>
      <c r="S364" s="88" t="s">
        <v>650</v>
      </c>
      <c r="T364" s="47" t="s">
        <v>582</v>
      </c>
      <c r="U364" s="47" t="s">
        <v>583</v>
      </c>
      <c r="V364" s="47"/>
    </row>
    <row r="365" spans="1:22" ht="223.5" hidden="1" customHeight="1">
      <c r="A365" s="319"/>
      <c r="B365" s="225" t="s">
        <v>568</v>
      </c>
      <c r="C365" s="319" t="s">
        <v>637</v>
      </c>
      <c r="D365" s="319" t="s">
        <v>98</v>
      </c>
      <c r="E365" s="319"/>
      <c r="F365" s="147" t="s">
        <v>460</v>
      </c>
      <c r="G365" s="191">
        <v>1725366</v>
      </c>
      <c r="H365" s="191">
        <v>323808</v>
      </c>
      <c r="I365" s="191">
        <f t="shared" ref="I365:I427" si="29">SUM(J365:M365)</f>
        <v>1401558</v>
      </c>
      <c r="J365" s="188">
        <v>0</v>
      </c>
      <c r="K365" s="188">
        <v>0</v>
      </c>
      <c r="L365" s="188">
        <v>0</v>
      </c>
      <c r="M365" s="191">
        <v>1401558</v>
      </c>
      <c r="N365" s="217"/>
      <c r="O365" s="235"/>
      <c r="P365" s="235"/>
      <c r="Q365" s="144"/>
      <c r="R365" s="248" t="s">
        <v>213</v>
      </c>
      <c r="S365" s="147"/>
    </row>
    <row r="366" spans="1:22" ht="88.5" hidden="1" customHeight="1">
      <c r="A366" s="319"/>
      <c r="B366" s="225" t="s">
        <v>579</v>
      </c>
      <c r="C366" s="319" t="s">
        <v>580</v>
      </c>
      <c r="D366" s="158" t="s">
        <v>98</v>
      </c>
      <c r="E366" s="132"/>
      <c r="F366" s="147" t="s">
        <v>581</v>
      </c>
      <c r="G366" s="188">
        <v>4500000</v>
      </c>
      <c r="H366" s="188">
        <v>0</v>
      </c>
      <c r="I366" s="143">
        <f t="shared" si="29"/>
        <v>0</v>
      </c>
      <c r="J366" s="188">
        <v>0</v>
      </c>
      <c r="K366" s="188">
        <v>0</v>
      </c>
      <c r="L366" s="188">
        <v>0</v>
      </c>
      <c r="M366" s="188">
        <v>0</v>
      </c>
      <c r="N366" s="147"/>
      <c r="O366" s="144"/>
      <c r="P366" s="235"/>
      <c r="Q366" s="144"/>
      <c r="R366" s="147" t="s">
        <v>638</v>
      </c>
      <c r="S366" s="147" t="s">
        <v>639</v>
      </c>
    </row>
    <row r="367" spans="1:22" ht="76.5" hidden="1">
      <c r="A367" s="115"/>
      <c r="B367" s="225" t="s">
        <v>69</v>
      </c>
      <c r="C367" s="115" t="s">
        <v>70</v>
      </c>
      <c r="D367" s="115"/>
      <c r="E367" s="165"/>
      <c r="F367" s="319" t="s">
        <v>43</v>
      </c>
      <c r="G367" s="113">
        <f>SUM(K367:L367)</f>
        <v>40000</v>
      </c>
      <c r="H367" s="113"/>
      <c r="I367" s="143">
        <f t="shared" si="29"/>
        <v>40000</v>
      </c>
      <c r="J367" s="113"/>
      <c r="K367" s="113">
        <v>25000</v>
      </c>
      <c r="L367" s="113">
        <v>15000</v>
      </c>
      <c r="M367" s="113"/>
      <c r="N367" s="118" t="str">
        <f>RIGHT(F367,4)</f>
        <v>2017</v>
      </c>
      <c r="O367" s="115" t="s">
        <v>217</v>
      </c>
      <c r="P367" s="165"/>
      <c r="Q367" s="165"/>
      <c r="R367" s="248" t="s">
        <v>213</v>
      </c>
      <c r="S367" s="115" t="s">
        <v>216</v>
      </c>
    </row>
    <row r="368" spans="1:22" ht="51" hidden="1">
      <c r="A368" s="115"/>
      <c r="B368" s="225" t="s">
        <v>64</v>
      </c>
      <c r="C368" s="115" t="s">
        <v>65</v>
      </c>
      <c r="D368" s="115" t="s">
        <v>51</v>
      </c>
      <c r="E368" s="165"/>
      <c r="F368" s="319" t="s">
        <v>66</v>
      </c>
      <c r="G368" s="113">
        <v>81800</v>
      </c>
      <c r="H368" s="113"/>
      <c r="I368" s="143">
        <f t="shared" si="29"/>
        <v>62100</v>
      </c>
      <c r="J368" s="113"/>
      <c r="K368" s="113"/>
      <c r="L368" s="113">
        <v>62100</v>
      </c>
      <c r="M368" s="113"/>
      <c r="N368" s="118" t="str">
        <f>RIGHT(F368,4)</f>
        <v>2017</v>
      </c>
      <c r="O368" s="165"/>
      <c r="P368" s="165"/>
      <c r="Q368" s="165"/>
      <c r="R368" s="248" t="s">
        <v>213</v>
      </c>
      <c r="S368" s="115"/>
    </row>
    <row r="369" spans="1:22" ht="153" hidden="1">
      <c r="A369" s="115"/>
      <c r="B369" s="225" t="s">
        <v>68</v>
      </c>
      <c r="C369" s="115" t="s">
        <v>65</v>
      </c>
      <c r="D369" s="115" t="s">
        <v>51</v>
      </c>
      <c r="E369" s="249" t="s">
        <v>210</v>
      </c>
      <c r="F369" s="319" t="s">
        <v>66</v>
      </c>
      <c r="G369" s="113">
        <v>550000</v>
      </c>
      <c r="H369" s="113"/>
      <c r="I369" s="143">
        <f t="shared" si="29"/>
        <v>340000</v>
      </c>
      <c r="J369" s="113"/>
      <c r="K369" s="113"/>
      <c r="L369" s="113">
        <v>340000</v>
      </c>
      <c r="M369" s="113"/>
      <c r="N369" s="118" t="s">
        <v>31</v>
      </c>
      <c r="O369" s="165"/>
      <c r="P369" s="165"/>
      <c r="Q369" s="165"/>
      <c r="R369" s="248" t="s">
        <v>211</v>
      </c>
      <c r="S369" s="115"/>
    </row>
    <row r="370" spans="1:22" s="43" customFormat="1" ht="39.6" hidden="1" customHeight="1">
      <c r="A370" s="165"/>
      <c r="B370" s="225" t="s">
        <v>214</v>
      </c>
      <c r="C370" s="115" t="s">
        <v>47</v>
      </c>
      <c r="D370" s="165"/>
      <c r="E370" s="165"/>
      <c r="F370" s="319" t="s">
        <v>43</v>
      </c>
      <c r="G370" s="113">
        <v>2329.9</v>
      </c>
      <c r="H370" s="113"/>
      <c r="I370" s="143">
        <f t="shared" si="29"/>
        <v>2329.9</v>
      </c>
      <c r="J370" s="113"/>
      <c r="K370" s="113"/>
      <c r="L370" s="113">
        <v>1329.9</v>
      </c>
      <c r="M370" s="113">
        <v>1000</v>
      </c>
      <c r="N370" s="118" t="s">
        <v>31</v>
      </c>
      <c r="O370" s="165"/>
      <c r="P370" s="165"/>
      <c r="Q370" s="165"/>
      <c r="R370" s="248" t="s">
        <v>208</v>
      </c>
      <c r="S370" s="115"/>
      <c r="T370" s="44" t="s">
        <v>620</v>
      </c>
      <c r="U370" s="44" t="s">
        <v>620</v>
      </c>
    </row>
    <row r="371" spans="1:22" s="43" customFormat="1" ht="102" hidden="1" customHeight="1">
      <c r="A371" s="165"/>
      <c r="B371" s="225" t="s">
        <v>215</v>
      </c>
      <c r="C371" s="115" t="s">
        <v>47</v>
      </c>
      <c r="D371" s="165"/>
      <c r="E371" s="165"/>
      <c r="F371" s="319">
        <v>2017</v>
      </c>
      <c r="G371" s="113">
        <v>5935.6</v>
      </c>
      <c r="H371" s="113"/>
      <c r="I371" s="143">
        <f t="shared" si="29"/>
        <v>5935.6</v>
      </c>
      <c r="J371" s="113"/>
      <c r="K371" s="113"/>
      <c r="L371" s="113">
        <v>5935.6</v>
      </c>
      <c r="M371" s="113"/>
      <c r="N371" s="118" t="s">
        <v>31</v>
      </c>
      <c r="O371" s="165"/>
      <c r="P371" s="165"/>
      <c r="Q371" s="165"/>
      <c r="R371" s="248" t="s">
        <v>209</v>
      </c>
      <c r="S371" s="115"/>
      <c r="T371" s="44"/>
      <c r="U371" s="44"/>
    </row>
    <row r="372" spans="1:22" s="43" customFormat="1" ht="92.25" hidden="1" customHeight="1" collapsed="1">
      <c r="A372" s="147"/>
      <c r="B372" s="250" t="s">
        <v>621</v>
      </c>
      <c r="C372" s="319" t="s">
        <v>98</v>
      </c>
      <c r="D372" s="147" t="s">
        <v>622</v>
      </c>
      <c r="E372" s="144">
        <v>0</v>
      </c>
      <c r="F372" s="144">
        <v>0</v>
      </c>
      <c r="G372" s="188">
        <v>0</v>
      </c>
      <c r="H372" s="188">
        <v>0</v>
      </c>
      <c r="I372" s="143">
        <f t="shared" si="29"/>
        <v>0</v>
      </c>
      <c r="J372" s="251"/>
      <c r="K372" s="251"/>
      <c r="L372" s="251"/>
      <c r="M372" s="251"/>
      <c r="N372" s="235"/>
      <c r="O372" s="235"/>
      <c r="P372" s="319"/>
      <c r="Q372" s="235"/>
      <c r="R372" s="318" t="s">
        <v>623</v>
      </c>
      <c r="S372" s="147" t="s">
        <v>649</v>
      </c>
      <c r="T372" s="47" t="s">
        <v>244</v>
      </c>
      <c r="U372" s="47" t="s">
        <v>244</v>
      </c>
      <c r="V372" s="47"/>
    </row>
    <row r="373" spans="1:22" s="45" customFormat="1" ht="105.6" hidden="1" customHeight="1" outlineLevel="1">
      <c r="A373" s="216"/>
      <c r="B373" s="333" t="s">
        <v>241</v>
      </c>
      <c r="C373" s="311" t="s">
        <v>242</v>
      </c>
      <c r="D373" s="296"/>
      <c r="E373" s="296"/>
      <c r="F373" s="318" t="s">
        <v>243</v>
      </c>
      <c r="G373" s="187">
        <v>9901</v>
      </c>
      <c r="H373" s="187">
        <v>8882.7999999999993</v>
      </c>
      <c r="I373" s="143">
        <f t="shared" si="29"/>
        <v>1018.2</v>
      </c>
      <c r="J373" s="187"/>
      <c r="K373" s="187">
        <v>1018.2</v>
      </c>
      <c r="L373" s="187"/>
      <c r="M373" s="187"/>
      <c r="N373" s="352"/>
      <c r="O373" s="234"/>
      <c r="P373" s="234"/>
      <c r="Q373" s="207"/>
      <c r="R373" s="318" t="s">
        <v>44</v>
      </c>
      <c r="S373" s="318"/>
      <c r="U373" s="47" t="s">
        <v>248</v>
      </c>
      <c r="V373" s="47"/>
    </row>
    <row r="374" spans="1:22" s="45" customFormat="1" ht="92.45" hidden="1" customHeight="1" outlineLevel="1">
      <c r="A374" s="252"/>
      <c r="B374" s="225" t="s">
        <v>245</v>
      </c>
      <c r="C374" s="226" t="s">
        <v>70</v>
      </c>
      <c r="D374" s="319" t="s">
        <v>246</v>
      </c>
      <c r="E374" s="319"/>
      <c r="F374" s="147" t="s">
        <v>247</v>
      </c>
      <c r="G374" s="188">
        <v>0</v>
      </c>
      <c r="H374" s="188">
        <v>0</v>
      </c>
      <c r="I374" s="143">
        <f t="shared" si="29"/>
        <v>0</v>
      </c>
      <c r="J374" s="188">
        <v>0</v>
      </c>
      <c r="K374" s="188">
        <v>0</v>
      </c>
      <c r="L374" s="188">
        <v>0</v>
      </c>
      <c r="M374" s="188">
        <v>0</v>
      </c>
      <c r="N374" s="217"/>
      <c r="O374" s="119"/>
      <c r="P374" s="119"/>
      <c r="Q374" s="144"/>
      <c r="R374" s="147" t="s">
        <v>48</v>
      </c>
      <c r="S374" s="147"/>
    </row>
    <row r="375" spans="1:22" s="45" customFormat="1" ht="211.7" hidden="1" customHeight="1" outlineLevel="1">
      <c r="A375" s="252"/>
      <c r="B375" s="225" t="s">
        <v>249</v>
      </c>
      <c r="C375" s="226" t="s">
        <v>70</v>
      </c>
      <c r="D375" s="319" t="s">
        <v>246</v>
      </c>
      <c r="E375" s="319"/>
      <c r="F375" s="147" t="s">
        <v>247</v>
      </c>
      <c r="G375" s="188">
        <v>0</v>
      </c>
      <c r="H375" s="188">
        <v>0</v>
      </c>
      <c r="I375" s="143">
        <f t="shared" si="29"/>
        <v>0</v>
      </c>
      <c r="J375" s="188">
        <v>0</v>
      </c>
      <c r="K375" s="188">
        <v>0</v>
      </c>
      <c r="L375" s="188">
        <v>0</v>
      </c>
      <c r="M375" s="188">
        <v>0</v>
      </c>
      <c r="N375" s="217"/>
      <c r="O375" s="119"/>
      <c r="P375" s="119"/>
      <c r="Q375" s="144"/>
      <c r="R375" s="147" t="s">
        <v>48</v>
      </c>
      <c r="S375" s="147"/>
      <c r="U375" s="47" t="s">
        <v>252</v>
      </c>
      <c r="V375" s="47"/>
    </row>
    <row r="376" spans="1:22" s="45" customFormat="1" ht="55.35" hidden="1" customHeight="1" outlineLevel="1">
      <c r="A376" s="252"/>
      <c r="B376" s="225" t="s">
        <v>250</v>
      </c>
      <c r="C376" s="226" t="s">
        <v>70</v>
      </c>
      <c r="D376" s="319" t="s">
        <v>246</v>
      </c>
      <c r="E376" s="319"/>
      <c r="F376" s="147">
        <v>2016</v>
      </c>
      <c r="G376" s="188">
        <v>7.13</v>
      </c>
      <c r="H376" s="188">
        <v>0</v>
      </c>
      <c r="I376" s="143">
        <f t="shared" si="29"/>
        <v>7.13</v>
      </c>
      <c r="J376" s="188">
        <v>0</v>
      </c>
      <c r="K376" s="188">
        <v>7.13</v>
      </c>
      <c r="L376" s="188">
        <v>0</v>
      </c>
      <c r="M376" s="188">
        <v>0</v>
      </c>
      <c r="N376" s="217"/>
      <c r="O376" s="119"/>
      <c r="P376" s="119"/>
      <c r="Q376" s="144"/>
      <c r="R376" s="147" t="s">
        <v>251</v>
      </c>
      <c r="S376" s="147"/>
    </row>
    <row r="377" spans="1:22" s="45" customFormat="1" ht="105.6" hidden="1" customHeight="1" outlineLevel="1">
      <c r="A377" s="252"/>
      <c r="B377" s="225" t="s">
        <v>253</v>
      </c>
      <c r="C377" s="226" t="s">
        <v>70</v>
      </c>
      <c r="D377" s="319" t="s">
        <v>246</v>
      </c>
      <c r="E377" s="319"/>
      <c r="F377" s="147" t="s">
        <v>254</v>
      </c>
      <c r="G377" s="188">
        <v>7459.67</v>
      </c>
      <c r="H377" s="188">
        <v>7152.9520000000002</v>
      </c>
      <c r="I377" s="143">
        <f t="shared" si="29"/>
        <v>306.71800000000002</v>
      </c>
      <c r="J377" s="188">
        <v>0</v>
      </c>
      <c r="K377" s="188">
        <v>306.71800000000002</v>
      </c>
      <c r="L377" s="188">
        <v>0</v>
      </c>
      <c r="M377" s="188">
        <v>0</v>
      </c>
      <c r="N377" s="217"/>
      <c r="O377" s="119"/>
      <c r="P377" s="119"/>
      <c r="Q377" s="144"/>
      <c r="R377" s="147" t="s">
        <v>255</v>
      </c>
      <c r="S377" s="147"/>
    </row>
    <row r="378" spans="1:22" s="45" customFormat="1" ht="55.35" hidden="1" customHeight="1" outlineLevel="1">
      <c r="A378" s="252"/>
      <c r="B378" s="225" t="s">
        <v>256</v>
      </c>
      <c r="C378" s="226" t="s">
        <v>70</v>
      </c>
      <c r="D378" s="319" t="s">
        <v>246</v>
      </c>
      <c r="E378" s="319"/>
      <c r="F378" s="147" t="s">
        <v>257</v>
      </c>
      <c r="G378" s="188">
        <v>2155.6149999999998</v>
      </c>
      <c r="H378" s="188">
        <v>2155.6149999999998</v>
      </c>
      <c r="I378" s="143">
        <f t="shared" si="29"/>
        <v>0</v>
      </c>
      <c r="J378" s="188">
        <v>0</v>
      </c>
      <c r="K378" s="188">
        <v>0</v>
      </c>
      <c r="L378" s="188">
        <v>0</v>
      </c>
      <c r="M378" s="188">
        <v>0</v>
      </c>
      <c r="N378" s="217"/>
      <c r="O378" s="119"/>
      <c r="P378" s="119"/>
      <c r="Q378" s="144"/>
      <c r="R378" s="147" t="s">
        <v>258</v>
      </c>
      <c r="S378" s="147"/>
    </row>
    <row r="379" spans="1:22" s="43" customFormat="1" ht="150" hidden="1" collapsed="1">
      <c r="A379" s="252"/>
      <c r="B379" s="225" t="s">
        <v>259</v>
      </c>
      <c r="C379" s="226" t="s">
        <v>70</v>
      </c>
      <c r="D379" s="319" t="s">
        <v>246</v>
      </c>
      <c r="E379" s="319"/>
      <c r="F379" s="147" t="s">
        <v>260</v>
      </c>
      <c r="G379" s="188">
        <v>38.700000000000003</v>
      </c>
      <c r="H379" s="188">
        <v>0</v>
      </c>
      <c r="I379" s="143">
        <f t="shared" si="29"/>
        <v>0</v>
      </c>
      <c r="J379" s="188">
        <v>0</v>
      </c>
      <c r="K379" s="188">
        <v>0</v>
      </c>
      <c r="L379" s="188">
        <v>0</v>
      </c>
      <c r="M379" s="188">
        <v>0</v>
      </c>
      <c r="N379" s="217"/>
      <c r="O379" s="119"/>
      <c r="P379" s="119"/>
      <c r="Q379" s="144"/>
      <c r="R379" s="147" t="s">
        <v>251</v>
      </c>
      <c r="S379" s="147"/>
      <c r="T379" s="50" t="s">
        <v>264</v>
      </c>
      <c r="U379" s="50" t="s">
        <v>264</v>
      </c>
      <c r="V379" s="50"/>
    </row>
    <row r="380" spans="1:22" s="45" customFormat="1" ht="69.599999999999994" hidden="1" customHeight="1" outlineLevel="1">
      <c r="A380" s="195"/>
      <c r="B380" s="225" t="s">
        <v>261</v>
      </c>
      <c r="C380" s="226" t="s">
        <v>262</v>
      </c>
      <c r="D380" s="319"/>
      <c r="E380" s="319"/>
      <c r="F380" s="147" t="s">
        <v>263</v>
      </c>
      <c r="G380" s="188">
        <v>350.41379999999998</v>
      </c>
      <c r="H380" s="188">
        <v>206.9785</v>
      </c>
      <c r="I380" s="143">
        <f t="shared" si="29"/>
        <v>143.4263</v>
      </c>
      <c r="J380" s="188"/>
      <c r="K380" s="188">
        <v>47.862900000000003</v>
      </c>
      <c r="L380" s="188">
        <v>95.563400000000001</v>
      </c>
      <c r="M380" s="188"/>
      <c r="N380" s="217"/>
      <c r="O380" s="234"/>
      <c r="P380" s="234"/>
      <c r="Q380" s="144"/>
      <c r="R380" s="147" t="s">
        <v>44</v>
      </c>
      <c r="S380" s="147"/>
    </row>
    <row r="381" spans="1:22" s="45" customFormat="1" ht="82.7" hidden="1" customHeight="1" outlineLevel="1">
      <c r="A381" s="252"/>
      <c r="B381" s="225" t="s">
        <v>265</v>
      </c>
      <c r="C381" s="253"/>
      <c r="D381" s="319" t="s">
        <v>51</v>
      </c>
      <c r="E381" s="132"/>
      <c r="F381" s="254"/>
      <c r="G381" s="255"/>
      <c r="H381" s="255"/>
      <c r="I381" s="143">
        <f t="shared" si="29"/>
        <v>0</v>
      </c>
      <c r="J381" s="255"/>
      <c r="K381" s="255"/>
      <c r="L381" s="255"/>
      <c r="M381" s="255"/>
      <c r="N381" s="256"/>
      <c r="O381" s="119"/>
      <c r="P381" s="119"/>
      <c r="Q381" s="132"/>
      <c r="R381" s="132"/>
      <c r="S381" s="132"/>
    </row>
    <row r="382" spans="1:22" s="45" customFormat="1" ht="82.7" hidden="1" customHeight="1" outlineLevel="1">
      <c r="A382" s="252"/>
      <c r="B382" s="225" t="s">
        <v>266</v>
      </c>
      <c r="C382" s="226" t="s">
        <v>267</v>
      </c>
      <c r="D382" s="319" t="s">
        <v>54</v>
      </c>
      <c r="E382" s="319"/>
      <c r="F382" s="147">
        <v>2014</v>
      </c>
      <c r="G382" s="188">
        <v>6.4243000000000006</v>
      </c>
      <c r="H382" s="188">
        <v>0</v>
      </c>
      <c r="I382" s="143">
        <f t="shared" si="29"/>
        <v>3.3494999999999999</v>
      </c>
      <c r="J382" s="188">
        <v>0</v>
      </c>
      <c r="K382" s="188">
        <v>3.3494999999999999</v>
      </c>
      <c r="L382" s="188">
        <v>0</v>
      </c>
      <c r="M382" s="188">
        <v>0</v>
      </c>
      <c r="N382" s="217"/>
      <c r="O382" s="119"/>
      <c r="P382" s="119"/>
      <c r="Q382" s="144"/>
      <c r="R382" s="147" t="s">
        <v>268</v>
      </c>
      <c r="S382" s="147"/>
    </row>
    <row r="383" spans="1:22" s="45" customFormat="1" ht="96.6" hidden="1" customHeight="1" outlineLevel="1">
      <c r="A383" s="252"/>
      <c r="B383" s="225" t="s">
        <v>269</v>
      </c>
      <c r="C383" s="226" t="s">
        <v>267</v>
      </c>
      <c r="D383" s="319" t="s">
        <v>54</v>
      </c>
      <c r="E383" s="319"/>
      <c r="F383" s="147" t="s">
        <v>260</v>
      </c>
      <c r="G383" s="188">
        <v>39.957000000000001</v>
      </c>
      <c r="H383" s="188">
        <v>31.457000000000001</v>
      </c>
      <c r="I383" s="143">
        <f t="shared" si="29"/>
        <v>8.5</v>
      </c>
      <c r="J383" s="188">
        <v>0</v>
      </c>
      <c r="K383" s="188">
        <v>0</v>
      </c>
      <c r="L383" s="188">
        <v>8.5</v>
      </c>
      <c r="M383" s="188">
        <v>0</v>
      </c>
      <c r="N383" s="217"/>
      <c r="O383" s="119"/>
      <c r="P383" s="119"/>
      <c r="Q383" s="144"/>
      <c r="R383" s="147">
        <v>0</v>
      </c>
      <c r="S383" s="147"/>
    </row>
    <row r="384" spans="1:22" s="45" customFormat="1" ht="82.7" hidden="1" customHeight="1" outlineLevel="1">
      <c r="A384" s="252"/>
      <c r="B384" s="225" t="s">
        <v>270</v>
      </c>
      <c r="C384" s="226" t="s">
        <v>267</v>
      </c>
      <c r="D384" s="319" t="s">
        <v>54</v>
      </c>
      <c r="E384" s="319"/>
      <c r="F384" s="147" t="s">
        <v>247</v>
      </c>
      <c r="G384" s="188">
        <v>32.3977</v>
      </c>
      <c r="H384" s="188">
        <v>0</v>
      </c>
      <c r="I384" s="143">
        <f t="shared" si="29"/>
        <v>25.7562</v>
      </c>
      <c r="J384" s="188">
        <v>0</v>
      </c>
      <c r="K384" s="188">
        <v>0</v>
      </c>
      <c r="L384" s="188">
        <v>25.7562</v>
      </c>
      <c r="M384" s="188">
        <v>0</v>
      </c>
      <c r="N384" s="217"/>
      <c r="O384" s="119"/>
      <c r="P384" s="119"/>
      <c r="Q384" s="144"/>
      <c r="R384" s="147" t="s">
        <v>271</v>
      </c>
      <c r="S384" s="147"/>
    </row>
    <row r="385" spans="1:22" s="45" customFormat="1" ht="66.599999999999994" hidden="1" customHeight="1" outlineLevel="1">
      <c r="A385" s="252"/>
      <c r="B385" s="225" t="s">
        <v>272</v>
      </c>
      <c r="C385" s="226" t="s">
        <v>267</v>
      </c>
      <c r="D385" s="319" t="s">
        <v>54</v>
      </c>
      <c r="E385" s="319"/>
      <c r="F385" s="147">
        <v>2014</v>
      </c>
      <c r="G385" s="188">
        <v>2.4729999999999999</v>
      </c>
      <c r="H385" s="188">
        <v>0</v>
      </c>
      <c r="I385" s="143">
        <f t="shared" si="29"/>
        <v>1.5544</v>
      </c>
      <c r="J385" s="188">
        <v>0</v>
      </c>
      <c r="K385" s="188">
        <v>0</v>
      </c>
      <c r="L385" s="188">
        <v>1.5544</v>
      </c>
      <c r="M385" s="188">
        <v>0</v>
      </c>
      <c r="N385" s="217"/>
      <c r="O385" s="119"/>
      <c r="P385" s="119"/>
      <c r="Q385" s="144"/>
      <c r="R385" s="147" t="s">
        <v>268</v>
      </c>
      <c r="S385" s="147"/>
    </row>
    <row r="386" spans="1:22" s="45" customFormat="1" ht="84" hidden="1" customHeight="1" outlineLevel="1">
      <c r="A386" s="252"/>
      <c r="B386" s="225" t="s">
        <v>273</v>
      </c>
      <c r="C386" s="253"/>
      <c r="D386" s="319" t="s">
        <v>51</v>
      </c>
      <c r="E386" s="132"/>
      <c r="F386" s="254"/>
      <c r="G386" s="255"/>
      <c r="H386" s="255"/>
      <c r="I386" s="143">
        <f t="shared" si="29"/>
        <v>0</v>
      </c>
      <c r="J386" s="255"/>
      <c r="K386" s="255"/>
      <c r="L386" s="255"/>
      <c r="M386" s="255"/>
      <c r="N386" s="256"/>
      <c r="O386" s="119"/>
      <c r="P386" s="119"/>
      <c r="Q386" s="132"/>
      <c r="R386" s="132"/>
      <c r="S386" s="132"/>
    </row>
    <row r="387" spans="1:22" s="45" customFormat="1" ht="82.7" hidden="1" customHeight="1" outlineLevel="1">
      <c r="A387" s="252"/>
      <c r="B387" s="225" t="s">
        <v>274</v>
      </c>
      <c r="C387" s="226" t="s">
        <v>267</v>
      </c>
      <c r="D387" s="319" t="s">
        <v>54</v>
      </c>
      <c r="E387" s="319"/>
      <c r="F387" s="147" t="s">
        <v>260</v>
      </c>
      <c r="G387" s="188">
        <v>0</v>
      </c>
      <c r="H387" s="188">
        <v>88.873500000000007</v>
      </c>
      <c r="I387" s="143">
        <f t="shared" si="29"/>
        <v>5</v>
      </c>
      <c r="J387" s="188">
        <v>0</v>
      </c>
      <c r="K387" s="188">
        <v>0</v>
      </c>
      <c r="L387" s="188">
        <v>5</v>
      </c>
      <c r="M387" s="188">
        <v>0</v>
      </c>
      <c r="N387" s="217"/>
      <c r="O387" s="119"/>
      <c r="P387" s="119"/>
      <c r="Q387" s="144"/>
      <c r="R387" s="147" t="s">
        <v>48</v>
      </c>
      <c r="S387" s="147"/>
    </row>
    <row r="388" spans="1:22" s="45" customFormat="1" ht="85.7" hidden="1" customHeight="1" outlineLevel="1">
      <c r="A388" s="252"/>
      <c r="B388" s="225" t="s">
        <v>275</v>
      </c>
      <c r="C388" s="226" t="s">
        <v>267</v>
      </c>
      <c r="D388" s="319" t="s">
        <v>54</v>
      </c>
      <c r="E388" s="319"/>
      <c r="F388" s="147">
        <v>2014</v>
      </c>
      <c r="G388" s="188">
        <v>15.399899999999999</v>
      </c>
      <c r="H388" s="188">
        <v>0</v>
      </c>
      <c r="I388" s="143">
        <f t="shared" si="29"/>
        <v>9.7547999999999995</v>
      </c>
      <c r="J388" s="188">
        <v>0</v>
      </c>
      <c r="K388" s="188">
        <v>0</v>
      </c>
      <c r="L388" s="188">
        <v>9.7547999999999995</v>
      </c>
      <c r="M388" s="188">
        <v>0</v>
      </c>
      <c r="N388" s="217"/>
      <c r="O388" s="119"/>
      <c r="P388" s="119"/>
      <c r="Q388" s="144"/>
      <c r="R388" s="147" t="s">
        <v>268</v>
      </c>
      <c r="S388" s="147"/>
    </row>
    <row r="389" spans="1:22" s="45" customFormat="1" ht="92.45" hidden="1" customHeight="1" outlineLevel="1">
      <c r="A389" s="252"/>
      <c r="B389" s="225" t="s">
        <v>276</v>
      </c>
      <c r="C389" s="226" t="s">
        <v>267</v>
      </c>
      <c r="D389" s="319" t="s">
        <v>54</v>
      </c>
      <c r="E389" s="319"/>
      <c r="F389" s="147" t="s">
        <v>257</v>
      </c>
      <c r="G389" s="188">
        <v>0</v>
      </c>
      <c r="H389" s="188">
        <v>0</v>
      </c>
      <c r="I389" s="143">
        <f t="shared" si="29"/>
        <v>12</v>
      </c>
      <c r="J389" s="188">
        <v>0</v>
      </c>
      <c r="K389" s="188">
        <v>0</v>
      </c>
      <c r="L389" s="188">
        <v>12</v>
      </c>
      <c r="M389" s="188">
        <v>0</v>
      </c>
      <c r="N389" s="217"/>
      <c r="O389" s="119"/>
      <c r="P389" s="119"/>
      <c r="Q389" s="144"/>
      <c r="R389" s="147">
        <v>0</v>
      </c>
      <c r="S389" s="147"/>
    </row>
    <row r="390" spans="1:22" s="45" customFormat="1" ht="82.7" hidden="1" customHeight="1" outlineLevel="1">
      <c r="A390" s="252"/>
      <c r="B390" s="225" t="s">
        <v>277</v>
      </c>
      <c r="C390" s="226" t="s">
        <v>267</v>
      </c>
      <c r="D390" s="319" t="s">
        <v>54</v>
      </c>
      <c r="E390" s="319"/>
      <c r="F390" s="147">
        <v>2015</v>
      </c>
      <c r="G390" s="188">
        <v>0</v>
      </c>
      <c r="H390" s="188">
        <v>0</v>
      </c>
      <c r="I390" s="143">
        <f t="shared" si="29"/>
        <v>12</v>
      </c>
      <c r="J390" s="188">
        <v>0</v>
      </c>
      <c r="K390" s="188">
        <v>12</v>
      </c>
      <c r="L390" s="188">
        <v>0</v>
      </c>
      <c r="M390" s="188">
        <v>0</v>
      </c>
      <c r="N390" s="217"/>
      <c r="O390" s="119"/>
      <c r="P390" s="119"/>
      <c r="Q390" s="144"/>
      <c r="R390" s="147">
        <v>0</v>
      </c>
      <c r="S390" s="147"/>
    </row>
    <row r="391" spans="1:22" s="45" customFormat="1" ht="82.7" hidden="1" customHeight="1" outlineLevel="1">
      <c r="A391" s="252"/>
      <c r="B391" s="225" t="s">
        <v>278</v>
      </c>
      <c r="C391" s="226" t="s">
        <v>267</v>
      </c>
      <c r="D391" s="319" t="s">
        <v>54</v>
      </c>
      <c r="E391" s="319"/>
      <c r="F391" s="147">
        <v>2015</v>
      </c>
      <c r="G391" s="188">
        <v>0</v>
      </c>
      <c r="H391" s="188">
        <v>0</v>
      </c>
      <c r="I391" s="143">
        <f t="shared" si="29"/>
        <v>6.6420000000000003</v>
      </c>
      <c r="J391" s="188">
        <v>0</v>
      </c>
      <c r="K391" s="188">
        <v>6.6420000000000003</v>
      </c>
      <c r="L391" s="188">
        <v>0</v>
      </c>
      <c r="M391" s="188">
        <v>0</v>
      </c>
      <c r="N391" s="217"/>
      <c r="O391" s="119"/>
      <c r="P391" s="119"/>
      <c r="Q391" s="144"/>
      <c r="R391" s="147">
        <v>0</v>
      </c>
      <c r="S391" s="147"/>
    </row>
    <row r="392" spans="1:22" s="45" customFormat="1" ht="82.7" hidden="1" customHeight="1" outlineLevel="1">
      <c r="A392" s="252"/>
      <c r="B392" s="225" t="s">
        <v>279</v>
      </c>
      <c r="C392" s="226" t="s">
        <v>267</v>
      </c>
      <c r="D392" s="319" t="s">
        <v>54</v>
      </c>
      <c r="E392" s="319"/>
      <c r="F392" s="147">
        <v>2016</v>
      </c>
      <c r="G392" s="188">
        <v>0</v>
      </c>
      <c r="H392" s="188">
        <v>0</v>
      </c>
      <c r="I392" s="143">
        <f t="shared" si="29"/>
        <v>4.5857999999999999</v>
      </c>
      <c r="J392" s="188">
        <v>0</v>
      </c>
      <c r="K392" s="188">
        <v>0</v>
      </c>
      <c r="L392" s="188">
        <v>4.5857999999999999</v>
      </c>
      <c r="M392" s="188">
        <v>0</v>
      </c>
      <c r="N392" s="217"/>
      <c r="O392" s="119"/>
      <c r="P392" s="119"/>
      <c r="Q392" s="144"/>
      <c r="R392" s="147">
        <v>0</v>
      </c>
      <c r="S392" s="147"/>
    </row>
    <row r="393" spans="1:22" s="45" customFormat="1" ht="82.7" hidden="1" customHeight="1" outlineLevel="1">
      <c r="A393" s="252"/>
      <c r="B393" s="225" t="s">
        <v>280</v>
      </c>
      <c r="C393" s="226" t="s">
        <v>267</v>
      </c>
      <c r="D393" s="319" t="s">
        <v>54</v>
      </c>
      <c r="E393" s="319"/>
      <c r="F393" s="147">
        <v>2016</v>
      </c>
      <c r="G393" s="188">
        <v>0</v>
      </c>
      <c r="H393" s="188">
        <v>0</v>
      </c>
      <c r="I393" s="143">
        <f t="shared" si="29"/>
        <v>4</v>
      </c>
      <c r="J393" s="188">
        <v>0</v>
      </c>
      <c r="K393" s="188">
        <v>0</v>
      </c>
      <c r="L393" s="188">
        <v>4</v>
      </c>
      <c r="M393" s="188">
        <v>0</v>
      </c>
      <c r="N393" s="217"/>
      <c r="O393" s="119"/>
      <c r="P393" s="119"/>
      <c r="Q393" s="144"/>
      <c r="R393" s="147">
        <v>0</v>
      </c>
      <c r="S393" s="147"/>
    </row>
    <row r="394" spans="1:22" s="45" customFormat="1" ht="97.35" hidden="1" customHeight="1" outlineLevel="1">
      <c r="A394" s="252"/>
      <c r="B394" s="225" t="s">
        <v>281</v>
      </c>
      <c r="C394" s="226" t="s">
        <v>267</v>
      </c>
      <c r="D394" s="319" t="s">
        <v>54</v>
      </c>
      <c r="E394" s="319"/>
      <c r="F394" s="147">
        <v>2016</v>
      </c>
      <c r="G394" s="188">
        <v>0</v>
      </c>
      <c r="H394" s="188">
        <v>0</v>
      </c>
      <c r="I394" s="143">
        <f t="shared" si="29"/>
        <v>9</v>
      </c>
      <c r="J394" s="188">
        <v>0</v>
      </c>
      <c r="K394" s="188">
        <v>0</v>
      </c>
      <c r="L394" s="188">
        <v>9</v>
      </c>
      <c r="M394" s="188">
        <v>0</v>
      </c>
      <c r="N394" s="217"/>
      <c r="O394" s="119"/>
      <c r="P394" s="119"/>
      <c r="Q394" s="144"/>
      <c r="R394" s="147">
        <v>0</v>
      </c>
      <c r="S394" s="147"/>
    </row>
    <row r="395" spans="1:22" s="45" customFormat="1" ht="250.7" hidden="1" customHeight="1" outlineLevel="1">
      <c r="A395" s="252"/>
      <c r="B395" s="225" t="s">
        <v>282</v>
      </c>
      <c r="C395" s="226" t="s">
        <v>267</v>
      </c>
      <c r="D395" s="319" t="s">
        <v>51</v>
      </c>
      <c r="E395" s="319"/>
      <c r="F395" s="147">
        <v>2015</v>
      </c>
      <c r="G395" s="188">
        <v>12.143799999999999</v>
      </c>
      <c r="H395" s="188">
        <v>0</v>
      </c>
      <c r="I395" s="143">
        <f t="shared" si="29"/>
        <v>9.4881000000000011</v>
      </c>
      <c r="J395" s="188">
        <v>0</v>
      </c>
      <c r="K395" s="188">
        <v>0</v>
      </c>
      <c r="L395" s="188">
        <v>9.4881000000000011</v>
      </c>
      <c r="M395" s="188">
        <v>0</v>
      </c>
      <c r="N395" s="217"/>
      <c r="O395" s="119"/>
      <c r="P395" s="119"/>
      <c r="Q395" s="144"/>
      <c r="R395" s="147">
        <v>0</v>
      </c>
      <c r="S395" s="147"/>
    </row>
    <row r="396" spans="1:22" s="45" customFormat="1" ht="118.7" hidden="1" customHeight="1" outlineLevel="1">
      <c r="A396" s="252"/>
      <c r="B396" s="225" t="s">
        <v>283</v>
      </c>
      <c r="C396" s="226" t="s">
        <v>267</v>
      </c>
      <c r="D396" s="319" t="s">
        <v>54</v>
      </c>
      <c r="E396" s="319"/>
      <c r="F396" s="147" t="s">
        <v>247</v>
      </c>
      <c r="G396" s="188">
        <v>55.843599999999995</v>
      </c>
      <c r="H396" s="188">
        <v>0</v>
      </c>
      <c r="I396" s="143">
        <f t="shared" si="29"/>
        <v>44.513400000000004</v>
      </c>
      <c r="J396" s="188">
        <v>0</v>
      </c>
      <c r="K396" s="188">
        <v>44.513400000000004</v>
      </c>
      <c r="L396" s="188">
        <v>0</v>
      </c>
      <c r="M396" s="188">
        <v>0</v>
      </c>
      <c r="N396" s="217"/>
      <c r="O396" s="119"/>
      <c r="P396" s="119"/>
      <c r="Q396" s="144"/>
      <c r="R396" s="147" t="s">
        <v>268</v>
      </c>
      <c r="S396" s="147"/>
    </row>
    <row r="397" spans="1:22" s="45" customFormat="1" ht="105.6" hidden="1" customHeight="1" outlineLevel="1">
      <c r="A397" s="252"/>
      <c r="B397" s="225" t="s">
        <v>284</v>
      </c>
      <c r="C397" s="226" t="s">
        <v>267</v>
      </c>
      <c r="D397" s="319" t="s">
        <v>54</v>
      </c>
      <c r="E397" s="319"/>
      <c r="F397" s="147">
        <v>2016</v>
      </c>
      <c r="G397" s="188">
        <v>0</v>
      </c>
      <c r="H397" s="188">
        <v>0</v>
      </c>
      <c r="I397" s="143">
        <f t="shared" si="29"/>
        <v>8</v>
      </c>
      <c r="J397" s="188">
        <v>0</v>
      </c>
      <c r="K397" s="188">
        <v>0</v>
      </c>
      <c r="L397" s="188">
        <v>8</v>
      </c>
      <c r="M397" s="188">
        <v>0</v>
      </c>
      <c r="N397" s="217"/>
      <c r="O397" s="119"/>
      <c r="P397" s="119"/>
      <c r="Q397" s="144"/>
      <c r="R397" s="147">
        <v>0</v>
      </c>
      <c r="S397" s="147"/>
    </row>
    <row r="398" spans="1:22" s="43" customFormat="1" ht="55.35" hidden="1" customHeight="1" collapsed="1">
      <c r="A398" s="252"/>
      <c r="B398" s="225" t="s">
        <v>285</v>
      </c>
      <c r="C398" s="226" t="s">
        <v>267</v>
      </c>
      <c r="D398" s="319" t="s">
        <v>54</v>
      </c>
      <c r="E398" s="319"/>
      <c r="F398" s="147">
        <v>2017</v>
      </c>
      <c r="G398" s="188">
        <v>33.929199999999994</v>
      </c>
      <c r="H398" s="188">
        <v>33.929199999999994</v>
      </c>
      <c r="I398" s="143">
        <f t="shared" si="29"/>
        <v>0</v>
      </c>
      <c r="J398" s="188">
        <v>0</v>
      </c>
      <c r="K398" s="188">
        <v>0</v>
      </c>
      <c r="L398" s="188">
        <v>0</v>
      </c>
      <c r="M398" s="188">
        <v>0</v>
      </c>
      <c r="N398" s="217"/>
      <c r="O398" s="119"/>
      <c r="P398" s="119"/>
      <c r="Q398" s="144"/>
      <c r="R398" s="147">
        <v>0</v>
      </c>
      <c r="S398" s="147"/>
      <c r="T398" s="50" t="s">
        <v>289</v>
      </c>
      <c r="U398" s="50" t="s">
        <v>289</v>
      </c>
      <c r="V398" s="50"/>
    </row>
    <row r="399" spans="1:22" s="45" customFormat="1" ht="92.45" hidden="1" customHeight="1" outlineLevel="1">
      <c r="A399" s="195"/>
      <c r="B399" s="225" t="s">
        <v>286</v>
      </c>
      <c r="C399" s="226" t="s">
        <v>262</v>
      </c>
      <c r="D399" s="319"/>
      <c r="E399" s="319"/>
      <c r="F399" s="147" t="s">
        <v>287</v>
      </c>
      <c r="G399" s="188">
        <v>83.308300000000003</v>
      </c>
      <c r="H399" s="188">
        <v>25.5</v>
      </c>
      <c r="I399" s="143">
        <f t="shared" si="29"/>
        <v>57.808300000000003</v>
      </c>
      <c r="J399" s="188"/>
      <c r="K399" s="188"/>
      <c r="L399" s="188">
        <v>57.808300000000003</v>
      </c>
      <c r="M399" s="188"/>
      <c r="N399" s="217"/>
      <c r="O399" s="234"/>
      <c r="P399" s="234"/>
      <c r="Q399" s="144"/>
      <c r="R399" s="147" t="s">
        <v>288</v>
      </c>
      <c r="S399" s="147"/>
    </row>
    <row r="400" spans="1:22" s="45" customFormat="1" ht="69" hidden="1" customHeight="1" outlineLevel="1">
      <c r="A400" s="252"/>
      <c r="B400" s="225" t="s">
        <v>290</v>
      </c>
      <c r="C400" s="226" t="s">
        <v>267</v>
      </c>
      <c r="D400" s="319" t="s">
        <v>54</v>
      </c>
      <c r="E400" s="319"/>
      <c r="F400" s="147" t="s">
        <v>257</v>
      </c>
      <c r="G400" s="188">
        <v>31.396570000000001</v>
      </c>
      <c r="H400" s="188">
        <v>0</v>
      </c>
      <c r="I400" s="143">
        <f t="shared" si="29"/>
        <v>23.672999999999998</v>
      </c>
      <c r="J400" s="188">
        <v>0</v>
      </c>
      <c r="K400" s="188">
        <v>23.672999999999998</v>
      </c>
      <c r="L400" s="188">
        <v>0</v>
      </c>
      <c r="M400" s="188">
        <v>0</v>
      </c>
      <c r="N400" s="217"/>
      <c r="O400" s="119"/>
      <c r="P400" s="119"/>
      <c r="Q400" s="144"/>
      <c r="R400" s="147" t="s">
        <v>251</v>
      </c>
      <c r="S400" s="147"/>
    </row>
    <row r="401" spans="1:22" s="45" customFormat="1" ht="82.7" hidden="1" customHeight="1" outlineLevel="1">
      <c r="A401" s="252"/>
      <c r="B401" s="225" t="s">
        <v>291</v>
      </c>
      <c r="C401" s="253"/>
      <c r="D401" s="319" t="s">
        <v>51</v>
      </c>
      <c r="E401" s="132"/>
      <c r="F401" s="254"/>
      <c r="G401" s="255"/>
      <c r="H401" s="255"/>
      <c r="I401" s="143">
        <f t="shared" si="29"/>
        <v>0</v>
      </c>
      <c r="J401" s="255"/>
      <c r="K401" s="255"/>
      <c r="L401" s="255"/>
      <c r="M401" s="255"/>
      <c r="N401" s="256"/>
      <c r="O401" s="119"/>
      <c r="P401" s="119"/>
      <c r="Q401" s="132"/>
      <c r="R401" s="132"/>
      <c r="S401" s="132"/>
    </row>
    <row r="402" spans="1:22" s="43" customFormat="1" ht="202.7" hidden="1" customHeight="1" collapsed="1">
      <c r="A402" s="252"/>
      <c r="B402" s="332" t="s">
        <v>292</v>
      </c>
      <c r="C402" s="309" t="s">
        <v>267</v>
      </c>
      <c r="D402" s="294" t="s">
        <v>54</v>
      </c>
      <c r="E402" s="294"/>
      <c r="F402" s="316" t="s">
        <v>287</v>
      </c>
      <c r="G402" s="143">
        <v>0</v>
      </c>
      <c r="H402" s="143">
        <v>0</v>
      </c>
      <c r="I402" s="143">
        <f t="shared" si="29"/>
        <v>55.5</v>
      </c>
      <c r="J402" s="143">
        <v>0</v>
      </c>
      <c r="K402" s="143">
        <v>0</v>
      </c>
      <c r="L402" s="143">
        <v>55.5</v>
      </c>
      <c r="M402" s="143">
        <v>0</v>
      </c>
      <c r="N402" s="350"/>
      <c r="O402" s="119"/>
      <c r="P402" s="119"/>
      <c r="Q402" s="198"/>
      <c r="R402" s="316" t="s">
        <v>293</v>
      </c>
      <c r="S402" s="316"/>
      <c r="T402" s="50" t="s">
        <v>298</v>
      </c>
      <c r="U402" s="50" t="s">
        <v>299</v>
      </c>
      <c r="V402" s="50" t="s">
        <v>300</v>
      </c>
    </row>
    <row r="403" spans="1:22" s="43" customFormat="1" ht="72.95" hidden="1" customHeight="1">
      <c r="A403" s="195"/>
      <c r="B403" s="225" t="s">
        <v>294</v>
      </c>
      <c r="C403" s="319" t="s">
        <v>295</v>
      </c>
      <c r="D403" s="319"/>
      <c r="E403" s="319"/>
      <c r="F403" s="147" t="s">
        <v>296</v>
      </c>
      <c r="G403" s="188">
        <v>7980.9</v>
      </c>
      <c r="H403" s="188">
        <v>7063.7</v>
      </c>
      <c r="I403" s="143">
        <f t="shared" si="29"/>
        <v>917.2</v>
      </c>
      <c r="J403" s="188"/>
      <c r="K403" s="188"/>
      <c r="L403" s="188"/>
      <c r="M403" s="188">
        <v>917.2</v>
      </c>
      <c r="N403" s="217"/>
      <c r="O403" s="235"/>
      <c r="P403" s="235"/>
      <c r="Q403" s="144"/>
      <c r="R403" s="147" t="s">
        <v>297</v>
      </c>
      <c r="S403" s="147"/>
      <c r="T403" s="47" t="s">
        <v>303</v>
      </c>
      <c r="U403" s="47" t="s">
        <v>304</v>
      </c>
      <c r="V403" s="47" t="s">
        <v>305</v>
      </c>
    </row>
    <row r="404" spans="1:22" s="43" customFormat="1" ht="95.45" hidden="1" customHeight="1">
      <c r="A404" s="195"/>
      <c r="B404" s="225" t="s">
        <v>301</v>
      </c>
      <c r="C404" s="319" t="s">
        <v>648</v>
      </c>
      <c r="D404" s="319"/>
      <c r="E404" s="319"/>
      <c r="F404" s="147" t="s">
        <v>302</v>
      </c>
      <c r="G404" s="188">
        <v>131.1</v>
      </c>
      <c r="H404" s="188"/>
      <c r="I404" s="143">
        <f t="shared" si="29"/>
        <v>131.1</v>
      </c>
      <c r="J404" s="188"/>
      <c r="K404" s="188"/>
      <c r="L404" s="188"/>
      <c r="M404" s="188">
        <f>4.1+127</f>
        <v>131.1</v>
      </c>
      <c r="N404" s="217"/>
      <c r="O404" s="235"/>
      <c r="P404" s="235"/>
      <c r="Q404" s="144"/>
      <c r="R404" s="147" t="s">
        <v>297</v>
      </c>
      <c r="S404" s="147"/>
      <c r="T404" s="50" t="s">
        <v>309</v>
      </c>
      <c r="U404" s="50" t="s">
        <v>310</v>
      </c>
      <c r="V404" s="50" t="s">
        <v>311</v>
      </c>
    </row>
    <row r="405" spans="1:22" s="43" customFormat="1" ht="40.700000000000003" hidden="1" customHeight="1">
      <c r="A405" s="319"/>
      <c r="B405" s="225" t="s">
        <v>306</v>
      </c>
      <c r="C405" s="319" t="s">
        <v>307</v>
      </c>
      <c r="D405" s="319"/>
      <c r="E405" s="319"/>
      <c r="F405" s="147" t="s">
        <v>308</v>
      </c>
      <c r="G405" s="188">
        <v>6.05</v>
      </c>
      <c r="H405" s="188"/>
      <c r="I405" s="143">
        <f t="shared" si="29"/>
        <v>0</v>
      </c>
      <c r="J405" s="188"/>
      <c r="K405" s="188"/>
      <c r="L405" s="188"/>
      <c r="M405" s="188"/>
      <c r="N405" s="217"/>
      <c r="O405" s="235"/>
      <c r="P405" s="235"/>
      <c r="Q405" s="144"/>
      <c r="R405" s="147" t="s">
        <v>297</v>
      </c>
      <c r="S405" s="147"/>
      <c r="T405" s="51"/>
      <c r="U405" s="51"/>
    </row>
    <row r="406" spans="1:22" s="45" customFormat="1" ht="93.6" hidden="1" customHeight="1">
      <c r="A406" s="319"/>
      <c r="B406" s="225" t="s">
        <v>312</v>
      </c>
      <c r="C406" s="319" t="s">
        <v>313</v>
      </c>
      <c r="D406" s="319"/>
      <c r="E406" s="319"/>
      <c r="F406" s="147" t="s">
        <v>43</v>
      </c>
      <c r="G406" s="188">
        <v>0.12</v>
      </c>
      <c r="H406" s="188"/>
      <c r="I406" s="143">
        <f t="shared" si="29"/>
        <v>0.12</v>
      </c>
      <c r="J406" s="188"/>
      <c r="K406" s="188"/>
      <c r="L406" s="188"/>
      <c r="M406" s="188">
        <v>0.12</v>
      </c>
      <c r="N406" s="217">
        <v>2017</v>
      </c>
      <c r="O406" s="235"/>
      <c r="P406" s="235"/>
      <c r="Q406" s="194"/>
      <c r="R406" s="194" t="s">
        <v>213</v>
      </c>
      <c r="S406" s="194"/>
      <c r="T406" s="50"/>
      <c r="U406" s="50" t="s">
        <v>317</v>
      </c>
      <c r="V406" s="89">
        <v>42766</v>
      </c>
    </row>
    <row r="407" spans="1:22" s="43" customFormat="1" ht="84" hidden="1" customHeight="1">
      <c r="A407" s="319"/>
      <c r="B407" s="225" t="s">
        <v>314</v>
      </c>
      <c r="C407" s="319" t="s">
        <v>315</v>
      </c>
      <c r="D407" s="319"/>
      <c r="E407" s="319"/>
      <c r="F407" s="147" t="s">
        <v>316</v>
      </c>
      <c r="G407" s="188"/>
      <c r="H407" s="188"/>
      <c r="I407" s="143">
        <f t="shared" si="29"/>
        <v>0</v>
      </c>
      <c r="J407" s="192"/>
      <c r="K407" s="192"/>
      <c r="L407" s="192"/>
      <c r="M407" s="192"/>
      <c r="N407" s="257">
        <v>2017</v>
      </c>
      <c r="O407" s="132"/>
      <c r="P407" s="132"/>
      <c r="Q407" s="237"/>
      <c r="R407" s="194" t="s">
        <v>213</v>
      </c>
      <c r="S407" s="194"/>
      <c r="T407" s="51"/>
      <c r="U407" s="51"/>
    </row>
    <row r="408" spans="1:22" s="43" customFormat="1" ht="64.349999999999994" hidden="1" customHeight="1">
      <c r="A408" s="319"/>
      <c r="B408" s="225" t="s">
        <v>57</v>
      </c>
      <c r="C408" s="319" t="s">
        <v>627</v>
      </c>
      <c r="D408" s="319"/>
      <c r="E408" s="319"/>
      <c r="F408" s="147" t="s">
        <v>318</v>
      </c>
      <c r="G408" s="188"/>
      <c r="H408" s="188"/>
      <c r="I408" s="143">
        <f t="shared" si="29"/>
        <v>0</v>
      </c>
      <c r="J408" s="188"/>
      <c r="K408" s="188"/>
      <c r="L408" s="188"/>
      <c r="M408" s="188"/>
      <c r="N408" s="217"/>
      <c r="O408" s="235"/>
      <c r="P408" s="235"/>
      <c r="Q408" s="194"/>
      <c r="R408" s="147" t="s">
        <v>319</v>
      </c>
      <c r="S408" s="194"/>
      <c r="T408" s="50"/>
      <c r="U408" s="50"/>
      <c r="V408" s="50"/>
    </row>
    <row r="409" spans="1:22" s="43" customFormat="1" ht="72.599999999999994" hidden="1" customHeight="1" outlineLevel="1">
      <c r="A409" s="319"/>
      <c r="B409" s="225" t="s">
        <v>320</v>
      </c>
      <c r="C409" s="319" t="s">
        <v>627</v>
      </c>
      <c r="D409" s="319"/>
      <c r="E409" s="319"/>
      <c r="F409" s="147" t="s">
        <v>316</v>
      </c>
      <c r="G409" s="188">
        <v>18.600000000000001</v>
      </c>
      <c r="H409" s="188">
        <v>17.3474</v>
      </c>
      <c r="I409" s="143">
        <f t="shared" si="29"/>
        <v>1.2525999999999999</v>
      </c>
      <c r="J409" s="188">
        <v>0</v>
      </c>
      <c r="K409" s="188">
        <v>0</v>
      </c>
      <c r="L409" s="188">
        <v>1.2525999999999999</v>
      </c>
      <c r="M409" s="188">
        <v>0</v>
      </c>
      <c r="N409" s="217"/>
      <c r="O409" s="235"/>
      <c r="P409" s="235"/>
      <c r="Q409" s="144"/>
      <c r="R409" s="147" t="s">
        <v>297</v>
      </c>
      <c r="S409" s="194"/>
      <c r="T409" s="50"/>
      <c r="U409" s="50"/>
      <c r="V409" s="50"/>
    </row>
    <row r="410" spans="1:22" s="43" customFormat="1" ht="67.7" hidden="1" customHeight="1" outlineLevel="1">
      <c r="A410" s="258"/>
      <c r="B410" s="225" t="s">
        <v>321</v>
      </c>
      <c r="C410" s="319" t="s">
        <v>627</v>
      </c>
      <c r="D410" s="319"/>
      <c r="E410" s="319"/>
      <c r="F410" s="147" t="s">
        <v>316</v>
      </c>
      <c r="G410" s="188">
        <v>19.600000000000001</v>
      </c>
      <c r="H410" s="188">
        <v>18.579699999999999</v>
      </c>
      <c r="I410" s="143">
        <f t="shared" si="29"/>
        <v>1.0203</v>
      </c>
      <c r="J410" s="188">
        <v>0</v>
      </c>
      <c r="K410" s="188">
        <v>0</v>
      </c>
      <c r="L410" s="188">
        <v>1.0203</v>
      </c>
      <c r="M410" s="188">
        <v>0</v>
      </c>
      <c r="N410" s="217"/>
      <c r="O410" s="235"/>
      <c r="P410" s="235"/>
      <c r="Q410" s="144"/>
      <c r="R410" s="147" t="s">
        <v>297</v>
      </c>
      <c r="S410" s="194"/>
      <c r="T410" s="50"/>
      <c r="U410" s="50"/>
      <c r="V410" s="50"/>
    </row>
    <row r="411" spans="1:22" s="43" customFormat="1" ht="85.7" hidden="1" customHeight="1" outlineLevel="1">
      <c r="A411" s="258"/>
      <c r="B411" s="225" t="s">
        <v>322</v>
      </c>
      <c r="C411" s="319" t="s">
        <v>627</v>
      </c>
      <c r="D411" s="319"/>
      <c r="E411" s="319"/>
      <c r="F411" s="147" t="s">
        <v>41</v>
      </c>
      <c r="G411" s="188">
        <v>18.899999999999999</v>
      </c>
      <c r="H411" s="188">
        <v>18.899999999999999</v>
      </c>
      <c r="I411" s="143">
        <f t="shared" si="29"/>
        <v>0</v>
      </c>
      <c r="J411" s="188">
        <v>0</v>
      </c>
      <c r="K411" s="188">
        <v>0</v>
      </c>
      <c r="L411" s="188">
        <v>0</v>
      </c>
      <c r="M411" s="188">
        <v>0</v>
      </c>
      <c r="N411" s="217"/>
      <c r="O411" s="235"/>
      <c r="P411" s="235"/>
      <c r="Q411" s="144"/>
      <c r="R411" s="147" t="s">
        <v>297</v>
      </c>
      <c r="S411" s="194"/>
      <c r="T411" s="50"/>
      <c r="U411" s="50"/>
      <c r="V411" s="50"/>
    </row>
    <row r="412" spans="1:22" s="43" customFormat="1" ht="85.7" hidden="1" customHeight="1" outlineLevel="1">
      <c r="A412" s="319"/>
      <c r="B412" s="225" t="s">
        <v>323</v>
      </c>
      <c r="C412" s="319" t="s">
        <v>627</v>
      </c>
      <c r="D412" s="319"/>
      <c r="E412" s="319"/>
      <c r="F412" s="259" t="s">
        <v>324</v>
      </c>
      <c r="G412" s="188">
        <v>15.6</v>
      </c>
      <c r="H412" s="188">
        <v>11.778499999999999</v>
      </c>
      <c r="I412" s="143">
        <f t="shared" si="29"/>
        <v>3.8214999999999999</v>
      </c>
      <c r="J412" s="188">
        <v>0</v>
      </c>
      <c r="K412" s="188">
        <v>0</v>
      </c>
      <c r="L412" s="188">
        <v>3.8214999999999999</v>
      </c>
      <c r="M412" s="188">
        <v>0</v>
      </c>
      <c r="N412" s="217"/>
      <c r="O412" s="235"/>
      <c r="P412" s="235"/>
      <c r="Q412" s="144"/>
      <c r="R412" s="147" t="s">
        <v>297</v>
      </c>
      <c r="S412" s="194"/>
      <c r="T412" s="50"/>
      <c r="U412" s="50"/>
      <c r="V412" s="50"/>
    </row>
    <row r="413" spans="1:22" s="53" customFormat="1" ht="37.700000000000003" hidden="1" customHeight="1" collapsed="1">
      <c r="A413" s="319"/>
      <c r="B413" s="225" t="s">
        <v>325</v>
      </c>
      <c r="C413" s="319" t="s">
        <v>627</v>
      </c>
      <c r="D413" s="319"/>
      <c r="E413" s="319"/>
      <c r="F413" s="259" t="s">
        <v>324</v>
      </c>
      <c r="G413" s="188">
        <v>21.7</v>
      </c>
      <c r="H413" s="188">
        <v>17.4359</v>
      </c>
      <c r="I413" s="143">
        <f t="shared" si="29"/>
        <v>4.2641</v>
      </c>
      <c r="J413" s="188">
        <v>0</v>
      </c>
      <c r="K413" s="188">
        <v>0</v>
      </c>
      <c r="L413" s="188">
        <v>4.2641</v>
      </c>
      <c r="M413" s="188">
        <v>0</v>
      </c>
      <c r="N413" s="217"/>
      <c r="O413" s="235"/>
      <c r="P413" s="235"/>
      <c r="Q413" s="144"/>
      <c r="R413" s="147" t="s">
        <v>297</v>
      </c>
      <c r="S413" s="194"/>
      <c r="T413" s="51"/>
      <c r="U413" s="51"/>
      <c r="V413" s="51"/>
    </row>
    <row r="414" spans="1:22" s="53" customFormat="1" ht="95.45" hidden="1" customHeight="1" outlineLevel="1">
      <c r="A414" s="319"/>
      <c r="B414" s="225" t="s">
        <v>55</v>
      </c>
      <c r="C414" s="319" t="s">
        <v>627</v>
      </c>
      <c r="D414" s="319"/>
      <c r="E414" s="319"/>
      <c r="F414" s="147" t="s">
        <v>41</v>
      </c>
      <c r="G414" s="188"/>
      <c r="H414" s="188"/>
      <c r="I414" s="143">
        <f t="shared" si="29"/>
        <v>0</v>
      </c>
      <c r="J414" s="188"/>
      <c r="K414" s="188"/>
      <c r="L414" s="188"/>
      <c r="M414" s="188"/>
      <c r="N414" s="217"/>
      <c r="O414" s="235"/>
      <c r="P414" s="235"/>
      <c r="Q414" s="144"/>
      <c r="R414" s="147" t="s">
        <v>319</v>
      </c>
      <c r="S414" s="194"/>
      <c r="T414" s="51"/>
      <c r="U414" s="51"/>
      <c r="V414" s="51"/>
    </row>
    <row r="415" spans="1:22" s="53" customFormat="1" ht="96.6" hidden="1" customHeight="1" outlineLevel="1">
      <c r="A415" s="319"/>
      <c r="B415" s="225" t="s">
        <v>326</v>
      </c>
      <c r="C415" s="319" t="s">
        <v>627</v>
      </c>
      <c r="D415" s="319"/>
      <c r="E415" s="319"/>
      <c r="F415" s="147" t="s">
        <v>41</v>
      </c>
      <c r="G415" s="188">
        <v>40.5</v>
      </c>
      <c r="H415" s="188">
        <v>40.5</v>
      </c>
      <c r="I415" s="143">
        <f t="shared" si="29"/>
        <v>0</v>
      </c>
      <c r="J415" s="188">
        <v>0</v>
      </c>
      <c r="K415" s="188">
        <v>0</v>
      </c>
      <c r="L415" s="188">
        <v>0</v>
      </c>
      <c r="M415" s="188">
        <v>0</v>
      </c>
      <c r="N415" s="217"/>
      <c r="O415" s="235"/>
      <c r="P415" s="235"/>
      <c r="Q415" s="144"/>
      <c r="R415" s="147" t="s">
        <v>297</v>
      </c>
      <c r="S415" s="194"/>
      <c r="T415" s="51"/>
      <c r="U415" s="51"/>
      <c r="V415" s="51"/>
    </row>
    <row r="416" spans="1:22" s="45" customFormat="1" ht="78" hidden="1" customHeight="1" collapsed="1">
      <c r="A416" s="319"/>
      <c r="B416" s="225" t="s">
        <v>327</v>
      </c>
      <c r="C416" s="319" t="s">
        <v>651</v>
      </c>
      <c r="D416" s="319"/>
      <c r="E416" s="319"/>
      <c r="F416" s="147" t="s">
        <v>46</v>
      </c>
      <c r="G416" s="188">
        <v>52.2</v>
      </c>
      <c r="H416" s="188">
        <v>52.2</v>
      </c>
      <c r="I416" s="143">
        <f t="shared" si="29"/>
        <v>0</v>
      </c>
      <c r="J416" s="188">
        <v>0</v>
      </c>
      <c r="K416" s="188">
        <v>0</v>
      </c>
      <c r="L416" s="188">
        <v>0</v>
      </c>
      <c r="M416" s="188">
        <v>0</v>
      </c>
      <c r="N416" s="217"/>
      <c r="O416" s="235"/>
      <c r="P416" s="235"/>
      <c r="Q416" s="144"/>
      <c r="R416" s="147" t="s">
        <v>297</v>
      </c>
      <c r="S416" s="194"/>
      <c r="U416" s="50" t="s">
        <v>329</v>
      </c>
      <c r="V416" s="50" t="s">
        <v>330</v>
      </c>
    </row>
    <row r="417" spans="1:22" s="45" customFormat="1" ht="96" hidden="1" customHeight="1">
      <c r="A417" s="319"/>
      <c r="B417" s="225" t="s">
        <v>172</v>
      </c>
      <c r="C417" s="319" t="s">
        <v>328</v>
      </c>
      <c r="D417" s="158" t="s">
        <v>98</v>
      </c>
      <c r="E417" s="319"/>
      <c r="F417" s="147" t="s">
        <v>43</v>
      </c>
      <c r="G417" s="188">
        <v>2191.6</v>
      </c>
      <c r="H417" s="188">
        <v>0</v>
      </c>
      <c r="I417" s="143">
        <f t="shared" si="29"/>
        <v>2191.6</v>
      </c>
      <c r="J417" s="188">
        <v>0</v>
      </c>
      <c r="K417" s="188">
        <v>0</v>
      </c>
      <c r="L417" s="188">
        <v>0</v>
      </c>
      <c r="M417" s="188">
        <v>2191.6</v>
      </c>
      <c r="N417" s="217">
        <v>2017</v>
      </c>
      <c r="O417" s="132"/>
      <c r="P417" s="132"/>
      <c r="Q417" s="144"/>
      <c r="R417" s="194" t="s">
        <v>213</v>
      </c>
      <c r="S417" s="147"/>
      <c r="U417" s="50"/>
      <c r="V417" s="50"/>
    </row>
    <row r="418" spans="1:22" s="43" customFormat="1" ht="64.5" hidden="1" customHeight="1">
      <c r="A418" s="319"/>
      <c r="B418" s="225" t="s">
        <v>331</v>
      </c>
      <c r="C418" s="319" t="s">
        <v>332</v>
      </c>
      <c r="D418" s="158"/>
      <c r="E418" s="319"/>
      <c r="F418" s="147" t="s">
        <v>333</v>
      </c>
      <c r="G418" s="188"/>
      <c r="H418" s="188"/>
      <c r="I418" s="143">
        <f t="shared" si="29"/>
        <v>0</v>
      </c>
      <c r="J418" s="188"/>
      <c r="K418" s="188"/>
      <c r="L418" s="188"/>
      <c r="M418" s="188"/>
      <c r="N418" s="217">
        <v>2017</v>
      </c>
      <c r="O418" s="132"/>
      <c r="P418" s="132"/>
      <c r="Q418" s="144"/>
      <c r="R418" s="194" t="s">
        <v>213</v>
      </c>
      <c r="S418" s="147"/>
      <c r="T418" s="47" t="s">
        <v>336</v>
      </c>
      <c r="U418" s="47" t="s">
        <v>337</v>
      </c>
      <c r="V418" s="47"/>
    </row>
    <row r="419" spans="1:22" s="45" customFormat="1" ht="159" hidden="1" customHeight="1" outlineLevel="1">
      <c r="A419" s="319"/>
      <c r="B419" s="225" t="s">
        <v>334</v>
      </c>
      <c r="C419" s="319" t="s">
        <v>335</v>
      </c>
      <c r="D419" s="319"/>
      <c r="E419" s="319"/>
      <c r="F419" s="147" t="s">
        <v>287</v>
      </c>
      <c r="G419" s="188">
        <v>1530.9832000000001</v>
      </c>
      <c r="H419" s="188">
        <v>58.015400000000021</v>
      </c>
      <c r="I419" s="143">
        <f t="shared" si="29"/>
        <v>3155.1678000000002</v>
      </c>
      <c r="J419" s="188">
        <v>704.15</v>
      </c>
      <c r="K419" s="188">
        <v>2451.0178000000001</v>
      </c>
      <c r="L419" s="188">
        <v>0</v>
      </c>
      <c r="M419" s="188">
        <v>0</v>
      </c>
      <c r="N419" s="217">
        <v>0</v>
      </c>
      <c r="O419" s="235"/>
      <c r="P419" s="235"/>
      <c r="Q419" s="144"/>
      <c r="R419" s="147" t="s">
        <v>319</v>
      </c>
      <c r="S419" s="147"/>
    </row>
    <row r="420" spans="1:22" s="45" customFormat="1" ht="82.35" hidden="1" customHeight="1" outlineLevel="1">
      <c r="A420" s="158"/>
      <c r="B420" s="225" t="s">
        <v>338</v>
      </c>
      <c r="C420" s="319" t="s">
        <v>70</v>
      </c>
      <c r="D420" s="319" t="s">
        <v>246</v>
      </c>
      <c r="E420" s="319"/>
      <c r="F420" s="147" t="s">
        <v>339</v>
      </c>
      <c r="G420" s="188">
        <v>691.85540000000003</v>
      </c>
      <c r="H420" s="188">
        <v>58.015400000000021</v>
      </c>
      <c r="I420" s="143">
        <f t="shared" si="29"/>
        <v>633.84</v>
      </c>
      <c r="J420" s="188">
        <v>336.55</v>
      </c>
      <c r="K420" s="188">
        <v>297.29000000000002</v>
      </c>
      <c r="L420" s="188">
        <v>0</v>
      </c>
      <c r="M420" s="188">
        <v>0</v>
      </c>
      <c r="N420" s="217"/>
      <c r="O420" s="132"/>
      <c r="P420" s="132"/>
      <c r="Q420" s="144"/>
      <c r="R420" s="147" t="s">
        <v>297</v>
      </c>
      <c r="S420" s="147"/>
    </row>
    <row r="421" spans="1:22" s="45" customFormat="1" ht="125.65" hidden="1" customHeight="1" outlineLevel="1">
      <c r="A421" s="158"/>
      <c r="B421" s="225" t="s">
        <v>340</v>
      </c>
      <c r="C421" s="319" t="s">
        <v>70</v>
      </c>
      <c r="D421" s="319" t="s">
        <v>246</v>
      </c>
      <c r="E421" s="319"/>
      <c r="F421" s="147">
        <v>2016</v>
      </c>
      <c r="G421" s="188">
        <v>11.596200000000001</v>
      </c>
      <c r="H421" s="188">
        <v>0</v>
      </c>
      <c r="I421" s="143">
        <f t="shared" si="29"/>
        <v>11.596200000000001</v>
      </c>
      <c r="J421" s="188">
        <v>0</v>
      </c>
      <c r="K421" s="188">
        <v>11.596200000000001</v>
      </c>
      <c r="L421" s="188">
        <v>0</v>
      </c>
      <c r="M421" s="188">
        <v>0</v>
      </c>
      <c r="N421" s="217"/>
      <c r="O421" s="132"/>
      <c r="P421" s="132"/>
      <c r="Q421" s="144"/>
      <c r="R421" s="147" t="s">
        <v>297</v>
      </c>
      <c r="S421" s="147"/>
    </row>
    <row r="422" spans="1:22" s="45" customFormat="1" ht="106.7" hidden="1" customHeight="1" outlineLevel="1">
      <c r="A422" s="158"/>
      <c r="B422" s="225" t="s">
        <v>341</v>
      </c>
      <c r="C422" s="319" t="s">
        <v>70</v>
      </c>
      <c r="D422" s="319" t="s">
        <v>246</v>
      </c>
      <c r="E422" s="319"/>
      <c r="F422" s="147" t="s">
        <v>339</v>
      </c>
      <c r="G422" s="188">
        <v>367.3546</v>
      </c>
      <c r="H422" s="188">
        <v>0</v>
      </c>
      <c r="I422" s="143">
        <f t="shared" si="29"/>
        <v>367.3546</v>
      </c>
      <c r="J422" s="188">
        <v>217.6</v>
      </c>
      <c r="K422" s="188">
        <v>149.75460000000001</v>
      </c>
      <c r="L422" s="188">
        <v>0</v>
      </c>
      <c r="M422" s="188">
        <v>0</v>
      </c>
      <c r="N422" s="217"/>
      <c r="O422" s="132"/>
      <c r="P422" s="132"/>
      <c r="Q422" s="144"/>
      <c r="R422" s="147" t="s">
        <v>297</v>
      </c>
      <c r="S422" s="147"/>
    </row>
    <row r="423" spans="1:22" s="45" customFormat="1" ht="111" hidden="1" customHeight="1" outlineLevel="1">
      <c r="A423" s="158"/>
      <c r="B423" s="225" t="s">
        <v>342</v>
      </c>
      <c r="C423" s="319" t="s">
        <v>70</v>
      </c>
      <c r="D423" s="319" t="s">
        <v>246</v>
      </c>
      <c r="E423" s="319"/>
      <c r="F423" s="147" t="s">
        <v>339</v>
      </c>
      <c r="G423" s="188">
        <v>0</v>
      </c>
      <c r="H423" s="188">
        <v>0</v>
      </c>
      <c r="I423" s="143">
        <f t="shared" si="29"/>
        <v>0</v>
      </c>
      <c r="J423" s="188">
        <v>0</v>
      </c>
      <c r="K423" s="188">
        <v>0</v>
      </c>
      <c r="L423" s="188">
        <v>0</v>
      </c>
      <c r="M423" s="188">
        <v>0</v>
      </c>
      <c r="N423" s="217"/>
      <c r="O423" s="132"/>
      <c r="P423" s="132"/>
      <c r="Q423" s="144"/>
      <c r="R423" s="147" t="s">
        <v>297</v>
      </c>
      <c r="S423" s="147"/>
      <c r="U423" s="47" t="s">
        <v>344</v>
      </c>
      <c r="V423" s="47"/>
    </row>
    <row r="424" spans="1:22" s="45" customFormat="1" ht="113.45" hidden="1" customHeight="1" outlineLevel="1">
      <c r="A424" s="158"/>
      <c r="B424" s="225" t="s">
        <v>343</v>
      </c>
      <c r="C424" s="319" t="s">
        <v>70</v>
      </c>
      <c r="D424" s="319" t="s">
        <v>246</v>
      </c>
      <c r="E424" s="319"/>
      <c r="F424" s="147">
        <v>2016</v>
      </c>
      <c r="G424" s="188"/>
      <c r="H424" s="188"/>
      <c r="I424" s="143">
        <f t="shared" si="29"/>
        <v>1682.2</v>
      </c>
      <c r="J424" s="188"/>
      <c r="K424" s="188">
        <v>1682.2</v>
      </c>
      <c r="L424" s="188"/>
      <c r="M424" s="188"/>
      <c r="N424" s="217"/>
      <c r="O424" s="132"/>
      <c r="P424" s="132"/>
      <c r="Q424" s="144"/>
      <c r="R424" s="147" t="s">
        <v>297</v>
      </c>
      <c r="S424" s="147"/>
    </row>
    <row r="425" spans="1:22" s="45" customFormat="1" ht="150" hidden="1" collapsed="1">
      <c r="A425" s="158"/>
      <c r="B425" s="225" t="s">
        <v>345</v>
      </c>
      <c r="C425" s="319" t="s">
        <v>70</v>
      </c>
      <c r="D425" s="319" t="s">
        <v>246</v>
      </c>
      <c r="E425" s="319"/>
      <c r="F425" s="147" t="s">
        <v>339</v>
      </c>
      <c r="G425" s="188">
        <v>460.17700000000002</v>
      </c>
      <c r="H425" s="188">
        <v>0</v>
      </c>
      <c r="I425" s="143">
        <f t="shared" si="29"/>
        <v>460.17700000000002</v>
      </c>
      <c r="J425" s="188">
        <v>150</v>
      </c>
      <c r="K425" s="188">
        <v>310.17700000000002</v>
      </c>
      <c r="L425" s="188">
        <v>0</v>
      </c>
      <c r="M425" s="188">
        <v>0</v>
      </c>
      <c r="N425" s="217">
        <v>2016</v>
      </c>
      <c r="O425" s="132"/>
      <c r="P425" s="132"/>
      <c r="Q425" s="144"/>
      <c r="R425" s="194" t="s">
        <v>346</v>
      </c>
      <c r="S425" s="147"/>
      <c r="T425" s="50"/>
      <c r="U425" s="50" t="s">
        <v>317</v>
      </c>
      <c r="V425" s="50" t="s">
        <v>348</v>
      </c>
    </row>
    <row r="426" spans="1:22" s="45" customFormat="1" ht="163.69999999999999" hidden="1" customHeight="1">
      <c r="A426" s="319"/>
      <c r="B426" s="225" t="s">
        <v>347</v>
      </c>
      <c r="C426" s="319" t="s">
        <v>315</v>
      </c>
      <c r="D426" s="319"/>
      <c r="E426" s="319"/>
      <c r="F426" s="147" t="s">
        <v>260</v>
      </c>
      <c r="G426" s="188"/>
      <c r="H426" s="188"/>
      <c r="I426" s="143">
        <f t="shared" si="29"/>
        <v>0</v>
      </c>
      <c r="J426" s="192"/>
      <c r="K426" s="192"/>
      <c r="L426" s="192"/>
      <c r="M426" s="192"/>
      <c r="N426" s="257">
        <v>2016</v>
      </c>
      <c r="O426" s="132"/>
      <c r="P426" s="132"/>
      <c r="Q426" s="237"/>
      <c r="R426" s="194" t="s">
        <v>346</v>
      </c>
      <c r="S426" s="194"/>
      <c r="T426" s="50"/>
      <c r="U426" s="50" t="s">
        <v>317</v>
      </c>
      <c r="V426" s="50" t="s">
        <v>350</v>
      </c>
    </row>
    <row r="427" spans="1:22" s="45" customFormat="1" ht="92.25" hidden="1" customHeight="1">
      <c r="A427" s="319"/>
      <c r="B427" s="225" t="s">
        <v>349</v>
      </c>
      <c r="C427" s="319" t="s">
        <v>315</v>
      </c>
      <c r="D427" s="319"/>
      <c r="E427" s="319"/>
      <c r="F427" s="147" t="s">
        <v>260</v>
      </c>
      <c r="G427" s="188"/>
      <c r="H427" s="188"/>
      <c r="I427" s="143">
        <f t="shared" si="29"/>
        <v>0</v>
      </c>
      <c r="J427" s="192"/>
      <c r="K427" s="192"/>
      <c r="L427" s="192"/>
      <c r="M427" s="192"/>
      <c r="N427" s="257">
        <v>2016</v>
      </c>
      <c r="O427" s="132"/>
      <c r="P427" s="132"/>
      <c r="Q427" s="237"/>
      <c r="R427" s="194" t="s">
        <v>346</v>
      </c>
      <c r="S427" s="194"/>
      <c r="T427" s="50"/>
      <c r="U427" s="50" t="s">
        <v>317</v>
      </c>
      <c r="V427" s="50" t="s">
        <v>352</v>
      </c>
    </row>
    <row r="428" spans="1:22" s="43" customFormat="1" ht="105" hidden="1">
      <c r="A428" s="319"/>
      <c r="B428" s="225" t="s">
        <v>351</v>
      </c>
      <c r="C428" s="319" t="s">
        <v>315</v>
      </c>
      <c r="D428" s="319"/>
      <c r="E428" s="319"/>
      <c r="F428" s="147" t="s">
        <v>316</v>
      </c>
      <c r="G428" s="188"/>
      <c r="H428" s="188"/>
      <c r="I428" s="143">
        <f t="shared" ref="I428:I460" si="30">SUM(J428:M428)</f>
        <v>0</v>
      </c>
      <c r="J428" s="192"/>
      <c r="K428" s="192"/>
      <c r="L428" s="192"/>
      <c r="M428" s="192"/>
      <c r="N428" s="257">
        <v>2016</v>
      </c>
      <c r="O428" s="260"/>
      <c r="P428" s="132"/>
      <c r="Q428" s="237"/>
      <c r="R428" s="194" t="s">
        <v>346</v>
      </c>
      <c r="S428" s="194"/>
      <c r="T428" s="50" t="s">
        <v>356</v>
      </c>
      <c r="U428" s="50" t="s">
        <v>357</v>
      </c>
      <c r="V428" s="50"/>
    </row>
    <row r="429" spans="1:22" s="45" customFormat="1" ht="58.7" hidden="1" customHeight="1" outlineLevel="1">
      <c r="A429" s="319"/>
      <c r="B429" s="225" t="s">
        <v>157</v>
      </c>
      <c r="C429" s="319" t="s">
        <v>353</v>
      </c>
      <c r="D429" s="158" t="s">
        <v>98</v>
      </c>
      <c r="E429" s="319"/>
      <c r="F429" s="147" t="s">
        <v>354</v>
      </c>
      <c r="G429" s="188">
        <v>358.83399700000001</v>
      </c>
      <c r="H429" s="188"/>
      <c r="I429" s="143">
        <f t="shared" si="30"/>
        <v>358.83399700000001</v>
      </c>
      <c r="J429" s="188"/>
      <c r="K429" s="188"/>
      <c r="L429" s="188"/>
      <c r="M429" s="188">
        <v>358.83399700000001</v>
      </c>
      <c r="N429" s="217">
        <v>2016</v>
      </c>
      <c r="O429" s="261"/>
      <c r="P429" s="235"/>
      <c r="Q429" s="144"/>
      <c r="R429" s="194" t="s">
        <v>355</v>
      </c>
      <c r="S429" s="147"/>
    </row>
    <row r="430" spans="1:22" s="45" customFormat="1" ht="58.7" hidden="1" customHeight="1" outlineLevel="1">
      <c r="A430" s="158"/>
      <c r="B430" s="225" t="s">
        <v>358</v>
      </c>
      <c r="C430" s="319"/>
      <c r="D430" s="158"/>
      <c r="E430" s="319"/>
      <c r="F430" s="147">
        <v>2016</v>
      </c>
      <c r="G430" s="188">
        <v>17.118950000000002</v>
      </c>
      <c r="H430" s="188"/>
      <c r="I430" s="143">
        <f t="shared" si="30"/>
        <v>17.118950000000002</v>
      </c>
      <c r="J430" s="188"/>
      <c r="K430" s="188"/>
      <c r="L430" s="188"/>
      <c r="M430" s="188">
        <v>17.118950000000002</v>
      </c>
      <c r="N430" s="217"/>
      <c r="O430" s="260"/>
      <c r="P430" s="132"/>
      <c r="Q430" s="144"/>
      <c r="R430" s="147" t="s">
        <v>346</v>
      </c>
      <c r="S430" s="147"/>
      <c r="V430" s="45" t="s">
        <v>50</v>
      </c>
    </row>
    <row r="431" spans="1:22" s="45" customFormat="1" ht="58.7" hidden="1" customHeight="1" outlineLevel="1">
      <c r="A431" s="158"/>
      <c r="B431" s="225" t="s">
        <v>359</v>
      </c>
      <c r="C431" s="319"/>
      <c r="D431" s="158"/>
      <c r="E431" s="319"/>
      <c r="F431" s="147" t="s">
        <v>360</v>
      </c>
      <c r="G431" s="188">
        <v>177.52500000000001</v>
      </c>
      <c r="H431" s="188"/>
      <c r="I431" s="143">
        <f t="shared" si="30"/>
        <v>177.52500000000001</v>
      </c>
      <c r="J431" s="188"/>
      <c r="K431" s="188"/>
      <c r="L431" s="188"/>
      <c r="M431" s="188">
        <v>177.52500000000001</v>
      </c>
      <c r="N431" s="217"/>
      <c r="O431" s="260"/>
      <c r="P431" s="132"/>
      <c r="Q431" s="144"/>
      <c r="R431" s="147" t="s">
        <v>346</v>
      </c>
      <c r="S431" s="147"/>
    </row>
    <row r="432" spans="1:22" s="45" customFormat="1" ht="43.7" hidden="1" customHeight="1" outlineLevel="1">
      <c r="A432" s="158"/>
      <c r="B432" s="225" t="s">
        <v>361</v>
      </c>
      <c r="C432" s="319"/>
      <c r="D432" s="158"/>
      <c r="E432" s="319"/>
      <c r="F432" s="147" t="s">
        <v>362</v>
      </c>
      <c r="G432" s="188">
        <v>117.49299999999999</v>
      </c>
      <c r="H432" s="188"/>
      <c r="I432" s="143">
        <f t="shared" si="30"/>
        <v>117.49299999999999</v>
      </c>
      <c r="J432" s="188"/>
      <c r="K432" s="188"/>
      <c r="L432" s="188"/>
      <c r="M432" s="188">
        <v>117.49299999999999</v>
      </c>
      <c r="N432" s="217"/>
      <c r="O432" s="260"/>
      <c r="P432" s="132"/>
      <c r="Q432" s="144"/>
      <c r="R432" s="147" t="s">
        <v>346</v>
      </c>
      <c r="S432" s="147"/>
    </row>
    <row r="433" spans="1:22" s="45" customFormat="1" ht="35.65" hidden="1" customHeight="1" outlineLevel="1">
      <c r="A433" s="158"/>
      <c r="B433" s="225" t="s">
        <v>363</v>
      </c>
      <c r="C433" s="319"/>
      <c r="D433" s="158"/>
      <c r="E433" s="319"/>
      <c r="F433" s="147" t="s">
        <v>66</v>
      </c>
      <c r="G433" s="188">
        <v>35.167000000000002</v>
      </c>
      <c r="H433" s="188"/>
      <c r="I433" s="143">
        <f t="shared" si="30"/>
        <v>35.167000000000002</v>
      </c>
      <c r="J433" s="188"/>
      <c r="K433" s="188"/>
      <c r="L433" s="188"/>
      <c r="M433" s="188">
        <v>35.167000000000002</v>
      </c>
      <c r="N433" s="217"/>
      <c r="O433" s="260"/>
      <c r="P433" s="132"/>
      <c r="Q433" s="144"/>
      <c r="R433" s="147" t="s">
        <v>346</v>
      </c>
      <c r="S433" s="147"/>
    </row>
    <row r="434" spans="1:22" s="43" customFormat="1" ht="111" hidden="1" customHeight="1" collapsed="1">
      <c r="A434" s="158"/>
      <c r="B434" s="225" t="s">
        <v>364</v>
      </c>
      <c r="C434" s="319"/>
      <c r="D434" s="158"/>
      <c r="E434" s="319"/>
      <c r="F434" s="147" t="s">
        <v>365</v>
      </c>
      <c r="G434" s="188">
        <v>11.530047</v>
      </c>
      <c r="H434" s="188"/>
      <c r="I434" s="143">
        <f t="shared" si="30"/>
        <v>11.530047</v>
      </c>
      <c r="J434" s="188"/>
      <c r="K434" s="188"/>
      <c r="L434" s="188"/>
      <c r="M434" s="188">
        <v>11.530047</v>
      </c>
      <c r="N434" s="217"/>
      <c r="O434" s="260"/>
      <c r="P434" s="132"/>
      <c r="Q434" s="144"/>
      <c r="R434" s="147" t="s">
        <v>366</v>
      </c>
      <c r="S434" s="147"/>
      <c r="T434" s="51"/>
      <c r="U434" s="51" t="s">
        <v>369</v>
      </c>
      <c r="V434" s="51"/>
    </row>
    <row r="435" spans="1:22" s="43" customFormat="1" ht="63.95" hidden="1" customHeight="1">
      <c r="A435" s="319"/>
      <c r="B435" s="225" t="s">
        <v>367</v>
      </c>
      <c r="C435" s="319" t="s">
        <v>368</v>
      </c>
      <c r="D435" s="319"/>
      <c r="E435" s="319"/>
      <c r="F435" s="147"/>
      <c r="G435" s="188">
        <v>12.2226</v>
      </c>
      <c r="H435" s="188"/>
      <c r="I435" s="143">
        <f t="shared" si="30"/>
        <v>12.2226</v>
      </c>
      <c r="J435" s="188"/>
      <c r="K435" s="188">
        <v>12.2226</v>
      </c>
      <c r="L435" s="188"/>
      <c r="M435" s="188"/>
      <c r="N435" s="217">
        <v>2016</v>
      </c>
      <c r="O435" s="261"/>
      <c r="P435" s="235"/>
      <c r="Q435" s="144"/>
      <c r="R435" s="194" t="s">
        <v>346</v>
      </c>
      <c r="S435" s="194"/>
      <c r="T435" s="51"/>
      <c r="U435" s="51" t="s">
        <v>373</v>
      </c>
      <c r="V435" s="51"/>
    </row>
    <row r="436" spans="1:22" s="43" customFormat="1" ht="86.25" hidden="1" customHeight="1">
      <c r="A436" s="319"/>
      <c r="B436" s="225" t="s">
        <v>370</v>
      </c>
      <c r="C436" s="319" t="s">
        <v>371</v>
      </c>
      <c r="D436" s="319" t="s">
        <v>98</v>
      </c>
      <c r="E436" s="319"/>
      <c r="F436" s="147">
        <v>2016</v>
      </c>
      <c r="G436" s="188" t="s">
        <v>233</v>
      </c>
      <c r="H436" s="188" t="s">
        <v>372</v>
      </c>
      <c r="I436" s="143">
        <f t="shared" si="30"/>
        <v>0</v>
      </c>
      <c r="J436" s="188">
        <v>0</v>
      </c>
      <c r="K436" s="188">
        <v>0</v>
      </c>
      <c r="L436" s="188">
        <v>0</v>
      </c>
      <c r="M436" s="188">
        <v>0</v>
      </c>
      <c r="N436" s="217">
        <v>2016</v>
      </c>
      <c r="O436" s="261"/>
      <c r="P436" s="235"/>
      <c r="Q436" s="144"/>
      <c r="R436" s="194" t="s">
        <v>346</v>
      </c>
      <c r="S436" s="147"/>
      <c r="T436" s="50" t="s">
        <v>376</v>
      </c>
      <c r="U436" s="90" t="s">
        <v>377</v>
      </c>
      <c r="V436" s="90"/>
    </row>
    <row r="437" spans="1:22" s="43" customFormat="1" ht="42.6" hidden="1" customHeight="1" outlineLevel="1">
      <c r="A437" s="319"/>
      <c r="B437" s="225" t="s">
        <v>374</v>
      </c>
      <c r="C437" s="319" t="s">
        <v>375</v>
      </c>
      <c r="D437" s="319" t="s">
        <v>131</v>
      </c>
      <c r="E437" s="319"/>
      <c r="F437" s="147" t="s">
        <v>66</v>
      </c>
      <c r="G437" s="188">
        <v>757.51400000000001</v>
      </c>
      <c r="H437" s="188"/>
      <c r="I437" s="143">
        <f t="shared" si="30"/>
        <v>757.51400000000001</v>
      </c>
      <c r="J437" s="188">
        <v>757.51400000000001</v>
      </c>
      <c r="K437" s="188"/>
      <c r="L437" s="188"/>
      <c r="M437" s="188"/>
      <c r="N437" s="217">
        <v>2016</v>
      </c>
      <c r="O437" s="261"/>
      <c r="P437" s="235"/>
      <c r="Q437" s="144"/>
      <c r="R437" s="194" t="s">
        <v>346</v>
      </c>
      <c r="S437" s="147"/>
      <c r="T437" s="50"/>
      <c r="U437" s="50" t="s">
        <v>379</v>
      </c>
      <c r="V437" s="50"/>
    </row>
    <row r="438" spans="1:22" s="43" customFormat="1" ht="37.700000000000003" hidden="1" customHeight="1" outlineLevel="1">
      <c r="A438" s="319"/>
      <c r="B438" s="225" t="s">
        <v>378</v>
      </c>
      <c r="C438" s="319">
        <v>0</v>
      </c>
      <c r="D438" s="319"/>
      <c r="E438" s="319"/>
      <c r="F438" s="147"/>
      <c r="G438" s="188">
        <v>0</v>
      </c>
      <c r="H438" s="188">
        <v>0</v>
      </c>
      <c r="I438" s="143">
        <f t="shared" si="30"/>
        <v>0</v>
      </c>
      <c r="J438" s="188">
        <v>0</v>
      </c>
      <c r="K438" s="188">
        <v>0</v>
      </c>
      <c r="L438" s="188">
        <v>0</v>
      </c>
      <c r="M438" s="188">
        <v>0</v>
      </c>
      <c r="N438" s="217"/>
      <c r="O438" s="261"/>
      <c r="P438" s="235"/>
      <c r="Q438" s="144"/>
      <c r="R438" s="147">
        <v>0</v>
      </c>
      <c r="S438" s="147"/>
      <c r="T438" s="50"/>
      <c r="U438" s="50"/>
      <c r="V438" s="50"/>
    </row>
    <row r="439" spans="1:22" s="43" customFormat="1" ht="100.5" hidden="1" customHeight="1" collapsed="1">
      <c r="A439" s="319"/>
      <c r="B439" s="225" t="s">
        <v>380</v>
      </c>
      <c r="C439" s="319" t="s">
        <v>375</v>
      </c>
      <c r="D439" s="319" t="s">
        <v>246</v>
      </c>
      <c r="E439" s="319"/>
      <c r="F439" s="147" t="s">
        <v>260</v>
      </c>
      <c r="G439" s="188">
        <v>482.40689000000003</v>
      </c>
      <c r="H439" s="188">
        <v>0</v>
      </c>
      <c r="I439" s="143">
        <f t="shared" si="30"/>
        <v>482.40690000000006</v>
      </c>
      <c r="J439" s="188">
        <v>417.18390000000005</v>
      </c>
      <c r="K439" s="188">
        <v>0</v>
      </c>
      <c r="L439" s="188">
        <v>0</v>
      </c>
      <c r="M439" s="188">
        <v>65.222999999999999</v>
      </c>
      <c r="N439" s="217"/>
      <c r="O439" s="261"/>
      <c r="P439" s="235"/>
      <c r="Q439" s="144"/>
      <c r="R439" s="147" t="s">
        <v>346</v>
      </c>
      <c r="S439" s="147"/>
      <c r="T439" s="47" t="s">
        <v>384</v>
      </c>
      <c r="U439" s="47" t="s">
        <v>385</v>
      </c>
      <c r="V439" s="47"/>
    </row>
    <row r="440" spans="1:22" s="43" customFormat="1" ht="60.75" hidden="1" customHeight="1">
      <c r="A440" s="319"/>
      <c r="B440" s="225" t="s">
        <v>381</v>
      </c>
      <c r="C440" s="319" t="s">
        <v>382</v>
      </c>
      <c r="D440" s="319" t="s">
        <v>51</v>
      </c>
      <c r="E440" s="319"/>
      <c r="F440" s="147" t="s">
        <v>46</v>
      </c>
      <c r="G440" s="188">
        <v>274.62337000000002</v>
      </c>
      <c r="H440" s="188">
        <v>274.62337000000002</v>
      </c>
      <c r="I440" s="143">
        <f t="shared" si="30"/>
        <v>0</v>
      </c>
      <c r="J440" s="188"/>
      <c r="K440" s="188"/>
      <c r="L440" s="188"/>
      <c r="M440" s="188"/>
      <c r="N440" s="217"/>
      <c r="O440" s="261"/>
      <c r="P440" s="235"/>
      <c r="Q440" s="144"/>
      <c r="R440" s="147" t="s">
        <v>383</v>
      </c>
      <c r="S440" s="147"/>
      <c r="T440" s="50" t="s">
        <v>389</v>
      </c>
      <c r="U440" s="50" t="s">
        <v>390</v>
      </c>
      <c r="V440" s="50"/>
    </row>
    <row r="441" spans="1:22" s="43" customFormat="1" ht="122.25" hidden="1" customHeight="1">
      <c r="A441" s="216"/>
      <c r="B441" s="333" t="s">
        <v>386</v>
      </c>
      <c r="C441" s="311" t="s">
        <v>387</v>
      </c>
      <c r="D441" s="296" t="s">
        <v>98</v>
      </c>
      <c r="E441" s="296"/>
      <c r="F441" s="318" t="s">
        <v>388</v>
      </c>
      <c r="G441" s="187">
        <v>184</v>
      </c>
      <c r="H441" s="187">
        <v>0</v>
      </c>
      <c r="I441" s="143">
        <f t="shared" si="30"/>
        <v>184</v>
      </c>
      <c r="J441" s="187"/>
      <c r="K441" s="187"/>
      <c r="L441" s="187"/>
      <c r="M441" s="187">
        <v>184</v>
      </c>
      <c r="N441" s="217">
        <v>2016</v>
      </c>
      <c r="O441" s="235"/>
      <c r="P441" s="235"/>
      <c r="Q441" s="144"/>
      <c r="R441" s="305" t="s">
        <v>346</v>
      </c>
      <c r="S441" s="318"/>
      <c r="T441" s="50" t="s">
        <v>394</v>
      </c>
      <c r="U441" s="50" t="s">
        <v>395</v>
      </c>
      <c r="V441" s="50"/>
    </row>
    <row r="442" spans="1:22" s="43" customFormat="1" ht="70.5" hidden="1" customHeight="1">
      <c r="A442" s="195"/>
      <c r="B442" s="225" t="s">
        <v>391</v>
      </c>
      <c r="C442" s="226" t="s">
        <v>392</v>
      </c>
      <c r="D442" s="319" t="s">
        <v>98</v>
      </c>
      <c r="E442" s="319"/>
      <c r="F442" s="147">
        <v>2016</v>
      </c>
      <c r="G442" s="188">
        <v>80200</v>
      </c>
      <c r="H442" s="188"/>
      <c r="I442" s="143">
        <f t="shared" si="30"/>
        <v>80200</v>
      </c>
      <c r="J442" s="188"/>
      <c r="K442" s="188">
        <v>80200</v>
      </c>
      <c r="L442" s="188"/>
      <c r="M442" s="188"/>
      <c r="N442" s="217"/>
      <c r="O442" s="235"/>
      <c r="P442" s="235"/>
      <c r="Q442" s="147"/>
      <c r="R442" s="147" t="s">
        <v>383</v>
      </c>
      <c r="S442" s="147"/>
      <c r="T442" s="50" t="s">
        <v>398</v>
      </c>
      <c r="U442" s="50" t="s">
        <v>399</v>
      </c>
      <c r="V442" s="50"/>
    </row>
    <row r="443" spans="1:22" s="45" customFormat="1" ht="48" hidden="1" customHeight="1">
      <c r="A443" s="195"/>
      <c r="B443" s="225" t="s">
        <v>396</v>
      </c>
      <c r="C443" s="226" t="s">
        <v>397</v>
      </c>
      <c r="D443" s="319" t="s">
        <v>98</v>
      </c>
      <c r="E443" s="319"/>
      <c r="F443" s="147" t="s">
        <v>308</v>
      </c>
      <c r="G443" s="188">
        <v>1269.2</v>
      </c>
      <c r="H443" s="188"/>
      <c r="I443" s="143">
        <f t="shared" si="30"/>
        <v>1269.2</v>
      </c>
      <c r="J443" s="188"/>
      <c r="K443" s="188"/>
      <c r="L443" s="188"/>
      <c r="M443" s="188">
        <v>1269.2</v>
      </c>
      <c r="N443" s="217"/>
      <c r="O443" s="235"/>
      <c r="P443" s="235"/>
      <c r="Q443" s="144"/>
      <c r="R443" s="147" t="s">
        <v>383</v>
      </c>
      <c r="S443" s="147"/>
      <c r="U443" s="79" t="s">
        <v>402</v>
      </c>
      <c r="V443" s="79" t="s">
        <v>403</v>
      </c>
    </row>
    <row r="444" spans="1:22" s="43" customFormat="1" ht="146.25" hidden="1" customHeight="1">
      <c r="A444" s="252"/>
      <c r="B444" s="225" t="s">
        <v>400</v>
      </c>
      <c r="C444" s="226" t="s">
        <v>401</v>
      </c>
      <c r="D444" s="319" t="s">
        <v>51</v>
      </c>
      <c r="E444" s="132"/>
      <c r="F444" s="254"/>
      <c r="G444" s="255"/>
      <c r="H444" s="255"/>
      <c r="I444" s="143">
        <f t="shared" si="30"/>
        <v>0</v>
      </c>
      <c r="J444" s="255"/>
      <c r="K444" s="255"/>
      <c r="L444" s="255"/>
      <c r="M444" s="255"/>
      <c r="N444" s="256"/>
      <c r="O444" s="132"/>
      <c r="P444" s="132"/>
      <c r="Q444" s="132"/>
      <c r="R444" s="147" t="s">
        <v>383</v>
      </c>
      <c r="S444" s="147"/>
      <c r="T444" s="50"/>
      <c r="U444" s="62" t="s">
        <v>405</v>
      </c>
      <c r="V444" s="62" t="s">
        <v>406</v>
      </c>
    </row>
    <row r="445" spans="1:22" s="43" customFormat="1" ht="65.25" hidden="1" customHeight="1">
      <c r="A445" s="195"/>
      <c r="B445" s="225" t="s">
        <v>404</v>
      </c>
      <c r="C445" s="226" t="s">
        <v>646</v>
      </c>
      <c r="D445" s="319" t="s">
        <v>51</v>
      </c>
      <c r="E445" s="319"/>
      <c r="F445" s="147">
        <v>2015</v>
      </c>
      <c r="G445" s="188">
        <v>37.430999999999997</v>
      </c>
      <c r="H445" s="188">
        <v>37.430999999999997</v>
      </c>
      <c r="I445" s="143">
        <f t="shared" si="30"/>
        <v>37.431200000000004</v>
      </c>
      <c r="J445" s="188">
        <v>0</v>
      </c>
      <c r="K445" s="188">
        <v>18.95</v>
      </c>
      <c r="L445" s="188">
        <v>18.481200000000001</v>
      </c>
      <c r="M445" s="188">
        <v>0</v>
      </c>
      <c r="N445" s="217">
        <v>2016</v>
      </c>
      <c r="O445" s="235"/>
      <c r="P445" s="235"/>
      <c r="Q445" s="144"/>
      <c r="R445" s="194" t="s">
        <v>346</v>
      </c>
      <c r="S445" s="194"/>
      <c r="T445" s="51"/>
      <c r="U445" s="51"/>
    </row>
    <row r="446" spans="1:22" s="45" customFormat="1" ht="51" hidden="1">
      <c r="A446" s="195"/>
      <c r="B446" s="225" t="s">
        <v>645</v>
      </c>
      <c r="C446" s="226" t="s">
        <v>627</v>
      </c>
      <c r="D446" s="319" t="s">
        <v>54</v>
      </c>
      <c r="E446" s="319"/>
      <c r="F446" s="147"/>
      <c r="G446" s="188"/>
      <c r="H446" s="188"/>
      <c r="I446" s="143">
        <f t="shared" si="30"/>
        <v>0</v>
      </c>
      <c r="J446" s="188"/>
      <c r="K446" s="188"/>
      <c r="L446" s="188"/>
      <c r="M446" s="188"/>
      <c r="N446" s="217">
        <v>2015</v>
      </c>
      <c r="O446" s="235"/>
      <c r="P446" s="235"/>
      <c r="Q446" s="194"/>
      <c r="R446" s="194" t="s">
        <v>366</v>
      </c>
      <c r="S446" s="262" t="s">
        <v>407</v>
      </c>
    </row>
    <row r="447" spans="1:22" s="43" customFormat="1" ht="51" hidden="1" customHeight="1">
      <c r="A447" s="252"/>
      <c r="B447" s="225" t="s">
        <v>408</v>
      </c>
      <c r="C447" s="226" t="s">
        <v>636</v>
      </c>
      <c r="D447" s="319" t="s">
        <v>246</v>
      </c>
      <c r="E447" s="319"/>
      <c r="F447" s="147" t="s">
        <v>409</v>
      </c>
      <c r="G447" s="188">
        <v>242.10129999999998</v>
      </c>
      <c r="H447" s="188">
        <v>36.6</v>
      </c>
      <c r="I447" s="143">
        <f t="shared" si="30"/>
        <v>273.29500000000002</v>
      </c>
      <c r="J447" s="188">
        <v>0</v>
      </c>
      <c r="K447" s="188">
        <v>273.29500000000002</v>
      </c>
      <c r="L447" s="188">
        <v>0</v>
      </c>
      <c r="M447" s="188">
        <v>0</v>
      </c>
      <c r="N447" s="217">
        <v>2015</v>
      </c>
      <c r="O447" s="132"/>
      <c r="P447" s="132"/>
      <c r="Q447" s="144"/>
      <c r="R447" s="194" t="s">
        <v>366</v>
      </c>
      <c r="S447" s="147"/>
      <c r="T447" s="50" t="s">
        <v>413</v>
      </c>
      <c r="U447" s="79" t="s">
        <v>414</v>
      </c>
      <c r="V447" s="79"/>
    </row>
    <row r="448" spans="1:22" s="43" customFormat="1" ht="134.25" hidden="1" customHeight="1">
      <c r="A448" s="195"/>
      <c r="B448" s="225" t="s">
        <v>163</v>
      </c>
      <c r="C448" s="226" t="s">
        <v>410</v>
      </c>
      <c r="D448" s="319" t="s">
        <v>246</v>
      </c>
      <c r="E448" s="319"/>
      <c r="F448" s="147" t="s">
        <v>411</v>
      </c>
      <c r="G448" s="191">
        <v>144954.6</v>
      </c>
      <c r="H448" s="188"/>
      <c r="I448" s="143">
        <f t="shared" si="30"/>
        <v>144954.59999999998</v>
      </c>
      <c r="J448" s="191">
        <v>55628.7</v>
      </c>
      <c r="K448" s="188"/>
      <c r="L448" s="188"/>
      <c r="M448" s="191">
        <v>89325.9</v>
      </c>
      <c r="N448" s="217">
        <v>2015</v>
      </c>
      <c r="O448" s="235"/>
      <c r="P448" s="235"/>
      <c r="Q448" s="263"/>
      <c r="R448" s="147" t="s">
        <v>412</v>
      </c>
      <c r="S448" s="147"/>
      <c r="T448" s="50" t="s">
        <v>417</v>
      </c>
      <c r="U448" s="50" t="s">
        <v>418</v>
      </c>
      <c r="V448" s="50"/>
    </row>
    <row r="449" spans="1:22" s="45" customFormat="1" ht="62.25" hidden="1" customHeight="1">
      <c r="A449" s="195"/>
      <c r="B449" s="225" t="s">
        <v>415</v>
      </c>
      <c r="C449" s="226" t="s">
        <v>416</v>
      </c>
      <c r="D449" s="319" t="s">
        <v>131</v>
      </c>
      <c r="E449" s="319"/>
      <c r="F449" s="147" t="s">
        <v>257</v>
      </c>
      <c r="G449" s="188">
        <v>124.152</v>
      </c>
      <c r="H449" s="188"/>
      <c r="I449" s="143">
        <f t="shared" si="30"/>
        <v>124.2</v>
      </c>
      <c r="J449" s="188">
        <v>124.2</v>
      </c>
      <c r="K449" s="188"/>
      <c r="L449" s="188"/>
      <c r="M449" s="188"/>
      <c r="N449" s="217">
        <v>2015</v>
      </c>
      <c r="O449" s="235"/>
      <c r="P449" s="235"/>
      <c r="Q449" s="144"/>
      <c r="R449" s="194" t="s">
        <v>366</v>
      </c>
      <c r="S449" s="147"/>
      <c r="U449" s="45" t="s">
        <v>420</v>
      </c>
    </row>
    <row r="450" spans="1:22" s="45" customFormat="1" ht="314.25" hidden="1" customHeight="1">
      <c r="A450" s="252"/>
      <c r="B450" s="225" t="s">
        <v>419</v>
      </c>
      <c r="C450" s="226" t="s">
        <v>238</v>
      </c>
      <c r="D450" s="319" t="s">
        <v>98</v>
      </c>
      <c r="E450" s="319"/>
      <c r="F450" s="147">
        <v>2016</v>
      </c>
      <c r="G450" s="188">
        <v>20</v>
      </c>
      <c r="H450" s="188">
        <v>0</v>
      </c>
      <c r="I450" s="143">
        <f t="shared" si="30"/>
        <v>20</v>
      </c>
      <c r="J450" s="188">
        <v>0</v>
      </c>
      <c r="K450" s="188">
        <v>0</v>
      </c>
      <c r="L450" s="188">
        <v>0</v>
      </c>
      <c r="M450" s="188">
        <v>20</v>
      </c>
      <c r="N450" s="217">
        <v>2015</v>
      </c>
      <c r="O450" s="132"/>
      <c r="P450" s="132"/>
      <c r="Q450" s="144"/>
      <c r="R450" s="194" t="s">
        <v>366</v>
      </c>
      <c r="S450" s="147"/>
      <c r="T450" s="91" t="s">
        <v>424</v>
      </c>
      <c r="U450" s="92" t="s">
        <v>425</v>
      </c>
      <c r="V450" s="92"/>
    </row>
    <row r="451" spans="1:22" s="53" customFormat="1" ht="64.349999999999994" hidden="1" customHeight="1">
      <c r="A451" s="195"/>
      <c r="B451" s="225" t="s">
        <v>421</v>
      </c>
      <c r="C451" s="226" t="s">
        <v>422</v>
      </c>
      <c r="D451" s="319" t="s">
        <v>131</v>
      </c>
      <c r="E451" s="319"/>
      <c r="F451" s="147" t="s">
        <v>423</v>
      </c>
      <c r="G451" s="192">
        <v>52.743000000000002</v>
      </c>
      <c r="H451" s="192">
        <v>52.743000000000002</v>
      </c>
      <c r="I451" s="143">
        <f t="shared" si="30"/>
        <v>0</v>
      </c>
      <c r="J451" s="180"/>
      <c r="K451" s="180"/>
      <c r="L451" s="180"/>
      <c r="M451" s="180"/>
      <c r="N451" s="264"/>
      <c r="O451" s="132"/>
      <c r="P451" s="132"/>
      <c r="Q451" s="211"/>
      <c r="R451" s="147" t="s">
        <v>412</v>
      </c>
      <c r="S451" s="147"/>
      <c r="T451" s="50" t="s">
        <v>429</v>
      </c>
      <c r="U451" s="50"/>
      <c r="V451" s="50"/>
    </row>
    <row r="452" spans="1:22" s="43" customFormat="1" ht="58.7" hidden="1" customHeight="1">
      <c r="A452" s="195"/>
      <c r="B452" s="225" t="s">
        <v>426</v>
      </c>
      <c r="C452" s="226" t="s">
        <v>427</v>
      </c>
      <c r="D452" s="319" t="s">
        <v>131</v>
      </c>
      <c r="E452" s="319"/>
      <c r="F452" s="147" t="s">
        <v>428</v>
      </c>
      <c r="G452" s="188">
        <v>430.50300000000004</v>
      </c>
      <c r="H452" s="188"/>
      <c r="I452" s="143">
        <f t="shared" si="30"/>
        <v>415.58300000000003</v>
      </c>
      <c r="J452" s="188"/>
      <c r="K452" s="188">
        <v>415.08300000000003</v>
      </c>
      <c r="L452" s="188"/>
      <c r="M452" s="188">
        <v>0.5</v>
      </c>
      <c r="N452" s="217">
        <v>2015</v>
      </c>
      <c r="O452" s="235"/>
      <c r="P452" s="235"/>
      <c r="Q452" s="144"/>
      <c r="R452" s="194" t="s">
        <v>366</v>
      </c>
      <c r="S452" s="147"/>
      <c r="T452" s="50" t="s">
        <v>431</v>
      </c>
      <c r="U452" s="50"/>
      <c r="V452" s="50"/>
    </row>
    <row r="453" spans="1:22" s="53" customFormat="1" ht="111.75" hidden="1" customHeight="1">
      <c r="A453" s="195"/>
      <c r="B453" s="225" t="s">
        <v>430</v>
      </c>
      <c r="C453" s="226" t="s">
        <v>422</v>
      </c>
      <c r="D453" s="319" t="s">
        <v>54</v>
      </c>
      <c r="E453" s="319"/>
      <c r="F453" s="147" t="s">
        <v>257</v>
      </c>
      <c r="G453" s="188">
        <v>46.3</v>
      </c>
      <c r="H453" s="188"/>
      <c r="I453" s="143">
        <f t="shared" si="30"/>
        <v>46.3</v>
      </c>
      <c r="J453" s="188"/>
      <c r="K453" s="188">
        <v>23.5</v>
      </c>
      <c r="L453" s="188">
        <v>22.8</v>
      </c>
      <c r="M453" s="188"/>
      <c r="N453" s="217">
        <v>2015</v>
      </c>
      <c r="O453" s="235"/>
      <c r="P453" s="235"/>
      <c r="Q453" s="144"/>
      <c r="R453" s="194" t="s">
        <v>366</v>
      </c>
      <c r="S453" s="147"/>
      <c r="T453" s="50" t="s">
        <v>435</v>
      </c>
      <c r="U453" s="50"/>
      <c r="V453" s="50"/>
    </row>
    <row r="454" spans="1:22" s="43" customFormat="1" ht="55.7" hidden="1" customHeight="1">
      <c r="A454" s="195"/>
      <c r="B454" s="225" t="s">
        <v>432</v>
      </c>
      <c r="C454" s="226" t="s">
        <v>433</v>
      </c>
      <c r="D454" s="158" t="s">
        <v>98</v>
      </c>
      <c r="E454" s="319"/>
      <c r="F454" s="147" t="s">
        <v>434</v>
      </c>
      <c r="G454" s="188"/>
      <c r="H454" s="188"/>
      <c r="I454" s="143">
        <f t="shared" si="30"/>
        <v>0</v>
      </c>
      <c r="J454" s="188"/>
      <c r="K454" s="188"/>
      <c r="L454" s="188"/>
      <c r="M454" s="188"/>
      <c r="N454" s="217">
        <v>2015</v>
      </c>
      <c r="O454" s="235"/>
      <c r="P454" s="235"/>
      <c r="Q454" s="144"/>
      <c r="R454" s="194" t="s">
        <v>366</v>
      </c>
      <c r="S454" s="147"/>
      <c r="T454" s="47"/>
      <c r="U454" s="47"/>
      <c r="V454" s="47"/>
    </row>
    <row r="455" spans="1:22" s="43" customFormat="1" ht="102" hidden="1">
      <c r="A455" s="195"/>
      <c r="B455" s="225" t="s">
        <v>436</v>
      </c>
      <c r="C455" s="226"/>
      <c r="D455" s="319" t="s">
        <v>131</v>
      </c>
      <c r="E455" s="319"/>
      <c r="F455" s="147" t="s">
        <v>339</v>
      </c>
      <c r="G455" s="188">
        <v>112.7</v>
      </c>
      <c r="H455" s="188">
        <v>26.7</v>
      </c>
      <c r="I455" s="143">
        <f t="shared" si="30"/>
        <v>26.7</v>
      </c>
      <c r="J455" s="188">
        <v>0</v>
      </c>
      <c r="K455" s="188">
        <v>26.7</v>
      </c>
      <c r="L455" s="188">
        <v>0</v>
      </c>
      <c r="M455" s="188">
        <v>0</v>
      </c>
      <c r="N455" s="217">
        <v>2015</v>
      </c>
      <c r="O455" s="235"/>
      <c r="P455" s="235"/>
      <c r="Q455" s="144"/>
      <c r="R455" s="194" t="s">
        <v>366</v>
      </c>
      <c r="S455" s="147"/>
      <c r="T455" s="47" t="s">
        <v>439</v>
      </c>
      <c r="U455" s="47"/>
      <c r="V455" s="47"/>
    </row>
    <row r="456" spans="1:22" s="43" customFormat="1" ht="280.5" hidden="1">
      <c r="A456" s="195"/>
      <c r="B456" s="225" t="s">
        <v>437</v>
      </c>
      <c r="C456" s="226" t="s">
        <v>438</v>
      </c>
      <c r="D456" s="319" t="s">
        <v>246</v>
      </c>
      <c r="E456" s="319"/>
      <c r="F456" s="319" t="s">
        <v>388</v>
      </c>
      <c r="G456" s="188">
        <v>485.1087</v>
      </c>
      <c r="H456" s="188"/>
      <c r="I456" s="143">
        <f t="shared" si="30"/>
        <v>471.1087</v>
      </c>
      <c r="J456" s="188"/>
      <c r="K456" s="188">
        <v>471.1087</v>
      </c>
      <c r="L456" s="188"/>
      <c r="M456" s="188"/>
      <c r="N456" s="217">
        <v>2015</v>
      </c>
      <c r="O456" s="235"/>
      <c r="P456" s="235"/>
      <c r="Q456" s="144"/>
      <c r="R456" s="194" t="s">
        <v>366</v>
      </c>
      <c r="S456" s="147"/>
      <c r="T456" s="47" t="s">
        <v>442</v>
      </c>
      <c r="U456" s="47"/>
      <c r="V456" s="47" t="s">
        <v>443</v>
      </c>
    </row>
    <row r="457" spans="1:22" s="43" customFormat="1" ht="37.35" hidden="1" customHeight="1">
      <c r="A457" s="195"/>
      <c r="B457" s="225" t="s">
        <v>440</v>
      </c>
      <c r="C457" s="226" t="s">
        <v>438</v>
      </c>
      <c r="D457" s="319" t="s">
        <v>246</v>
      </c>
      <c r="E457" s="319"/>
      <c r="F457" s="319" t="s">
        <v>441</v>
      </c>
      <c r="G457" s="188">
        <v>601.09670000000006</v>
      </c>
      <c r="H457" s="188"/>
      <c r="I457" s="143">
        <f t="shared" si="30"/>
        <v>628.3759</v>
      </c>
      <c r="J457" s="188">
        <v>140</v>
      </c>
      <c r="K457" s="188">
        <v>488.3759</v>
      </c>
      <c r="L457" s="188"/>
      <c r="M457" s="188"/>
      <c r="N457" s="217">
        <v>2015</v>
      </c>
      <c r="O457" s="235"/>
      <c r="P457" s="235"/>
      <c r="Q457" s="144"/>
      <c r="R457" s="194" t="s">
        <v>366</v>
      </c>
      <c r="S457" s="147"/>
      <c r="T457" s="47" t="s">
        <v>445</v>
      </c>
      <c r="U457" s="47"/>
      <c r="V457" s="47"/>
    </row>
    <row r="458" spans="1:22" s="53" customFormat="1" ht="123" hidden="1" customHeight="1">
      <c r="A458" s="195"/>
      <c r="B458" s="225" t="s">
        <v>444</v>
      </c>
      <c r="C458" s="226" t="s">
        <v>438</v>
      </c>
      <c r="D458" s="319" t="s">
        <v>246</v>
      </c>
      <c r="E458" s="319"/>
      <c r="F458" s="319" t="s">
        <v>365</v>
      </c>
      <c r="G458" s="113">
        <v>60.3645</v>
      </c>
      <c r="H458" s="188"/>
      <c r="I458" s="143">
        <f t="shared" si="30"/>
        <v>59.492899999999999</v>
      </c>
      <c r="J458" s="188"/>
      <c r="K458" s="113">
        <v>59.492899999999999</v>
      </c>
      <c r="L458" s="188"/>
      <c r="M458" s="188"/>
      <c r="N458" s="217">
        <v>2015</v>
      </c>
      <c r="O458" s="235"/>
      <c r="P458" s="235"/>
      <c r="Q458" s="124"/>
      <c r="R458" s="194" t="s">
        <v>366</v>
      </c>
      <c r="S458" s="147"/>
      <c r="T458" s="47" t="s">
        <v>448</v>
      </c>
      <c r="U458" s="47"/>
      <c r="V458" s="47"/>
    </row>
    <row r="459" spans="1:22" s="53" customFormat="1" ht="191.25" hidden="1">
      <c r="A459" s="195"/>
      <c r="B459" s="225" t="s">
        <v>446</v>
      </c>
      <c r="C459" s="226" t="s">
        <v>447</v>
      </c>
      <c r="D459" s="319" t="s">
        <v>98</v>
      </c>
      <c r="E459" s="319"/>
      <c r="F459" s="147" t="s">
        <v>434</v>
      </c>
      <c r="G459" s="188">
        <v>19</v>
      </c>
      <c r="H459" s="188"/>
      <c r="I459" s="143">
        <f t="shared" si="30"/>
        <v>0</v>
      </c>
      <c r="J459" s="188"/>
      <c r="K459" s="188"/>
      <c r="L459" s="188"/>
      <c r="M459" s="188"/>
      <c r="N459" s="217">
        <v>2015</v>
      </c>
      <c r="O459" s="235"/>
      <c r="P459" s="235"/>
      <c r="Q459" s="144"/>
      <c r="R459" s="194" t="s">
        <v>366</v>
      </c>
      <c r="S459" s="147"/>
      <c r="T459" s="47" t="s">
        <v>451</v>
      </c>
      <c r="U459" s="47"/>
      <c r="V459" s="47"/>
    </row>
    <row r="460" spans="1:22" s="43" customFormat="1" ht="114.75" hidden="1">
      <c r="A460" s="195"/>
      <c r="B460" s="225" t="s">
        <v>449</v>
      </c>
      <c r="C460" s="226" t="s">
        <v>450</v>
      </c>
      <c r="D460" s="319" t="s">
        <v>98</v>
      </c>
      <c r="E460" s="319"/>
      <c r="F460" s="147" t="s">
        <v>434</v>
      </c>
      <c r="G460" s="188">
        <v>5.2</v>
      </c>
      <c r="H460" s="188"/>
      <c r="I460" s="143">
        <f t="shared" si="30"/>
        <v>0</v>
      </c>
      <c r="J460" s="188"/>
      <c r="K460" s="188"/>
      <c r="L460" s="188"/>
      <c r="M460" s="188"/>
      <c r="N460" s="217">
        <v>2015</v>
      </c>
      <c r="O460" s="235"/>
      <c r="P460" s="235"/>
      <c r="Q460" s="144"/>
      <c r="R460" s="194" t="s">
        <v>366</v>
      </c>
      <c r="S460" s="147"/>
      <c r="T460" s="47" t="s">
        <v>454</v>
      </c>
      <c r="U460" s="47"/>
      <c r="V460" s="47"/>
    </row>
    <row r="461" spans="1:22" s="53" customFormat="1" ht="74.25" hidden="1" customHeight="1">
      <c r="A461" s="195"/>
      <c r="B461" s="225" t="s">
        <v>452</v>
      </c>
      <c r="C461" s="226" t="s">
        <v>438</v>
      </c>
      <c r="D461" s="319" t="s">
        <v>246</v>
      </c>
      <c r="E461" s="319"/>
      <c r="F461" s="319" t="s">
        <v>434</v>
      </c>
      <c r="G461" s="188">
        <v>9.2978999999999985</v>
      </c>
      <c r="H461" s="188"/>
      <c r="I461" s="143">
        <f>SUM(J461:M461)</f>
        <v>8.1000999999999994</v>
      </c>
      <c r="J461" s="188"/>
      <c r="K461" s="188">
        <v>8.1000999999999994</v>
      </c>
      <c r="L461" s="188"/>
      <c r="M461" s="188"/>
      <c r="N461" s="217">
        <v>2014</v>
      </c>
      <c r="O461" s="235"/>
      <c r="P461" s="235"/>
      <c r="Q461" s="144"/>
      <c r="R461" s="194" t="s">
        <v>453</v>
      </c>
      <c r="S461" s="147"/>
      <c r="T461" s="50"/>
      <c r="U461" s="50"/>
      <c r="V461" s="50"/>
    </row>
    <row r="462" spans="1:22" s="53" customFormat="1" ht="63" hidden="1" customHeight="1">
      <c r="A462" s="195"/>
      <c r="B462" s="225" t="s">
        <v>455</v>
      </c>
      <c r="C462" s="226" t="s">
        <v>644</v>
      </c>
      <c r="D462" s="319" t="s">
        <v>98</v>
      </c>
      <c r="E462" s="319"/>
      <c r="F462" s="147" t="s">
        <v>247</v>
      </c>
      <c r="G462" s="188">
        <v>637</v>
      </c>
      <c r="H462" s="188"/>
      <c r="I462" s="143">
        <f t="shared" ref="I462:I509" si="31">SUM(J462:M462)</f>
        <v>0</v>
      </c>
      <c r="J462" s="188"/>
      <c r="K462" s="188"/>
      <c r="L462" s="188"/>
      <c r="M462" s="188"/>
      <c r="N462" s="217">
        <v>2014</v>
      </c>
      <c r="O462" s="235"/>
      <c r="P462" s="235"/>
      <c r="Q462" s="144"/>
      <c r="R462" s="194" t="s">
        <v>456</v>
      </c>
      <c r="S462" s="147"/>
      <c r="T462" s="50"/>
      <c r="U462" s="50"/>
      <c r="V462" s="50"/>
    </row>
    <row r="463" spans="1:22" s="53" customFormat="1" ht="120" hidden="1">
      <c r="A463" s="195"/>
      <c r="B463" s="225" t="s">
        <v>457</v>
      </c>
      <c r="C463" s="226" t="s">
        <v>643</v>
      </c>
      <c r="D463" s="319" t="s">
        <v>98</v>
      </c>
      <c r="E463" s="319"/>
      <c r="F463" s="147" t="s">
        <v>458</v>
      </c>
      <c r="G463" s="188">
        <v>610</v>
      </c>
      <c r="H463" s="192"/>
      <c r="I463" s="143">
        <f t="shared" si="31"/>
        <v>610</v>
      </c>
      <c r="J463" s="188">
        <v>500</v>
      </c>
      <c r="K463" s="188"/>
      <c r="L463" s="188"/>
      <c r="M463" s="188">
        <v>110</v>
      </c>
      <c r="N463" s="217">
        <v>2014</v>
      </c>
      <c r="O463" s="235"/>
      <c r="P463" s="235"/>
      <c r="Q463" s="144"/>
      <c r="R463" s="194" t="s">
        <v>456</v>
      </c>
      <c r="S463" s="147"/>
      <c r="T463" s="50" t="s">
        <v>461</v>
      </c>
      <c r="U463" s="50" t="s">
        <v>461</v>
      </c>
      <c r="V463" s="50"/>
    </row>
    <row r="464" spans="1:22" s="43" customFormat="1" ht="114" hidden="1" customHeight="1">
      <c r="A464" s="195"/>
      <c r="B464" s="225" t="s">
        <v>459</v>
      </c>
      <c r="C464" s="226" t="s">
        <v>307</v>
      </c>
      <c r="D464" s="319" t="s">
        <v>246</v>
      </c>
      <c r="E464" s="319"/>
      <c r="F464" s="147" t="s">
        <v>460</v>
      </c>
      <c r="G464" s="188">
        <v>37.5</v>
      </c>
      <c r="H464" s="188"/>
      <c r="I464" s="143">
        <f t="shared" si="31"/>
        <v>0</v>
      </c>
      <c r="J464" s="188"/>
      <c r="K464" s="188"/>
      <c r="L464" s="188"/>
      <c r="M464" s="188"/>
      <c r="N464" s="217">
        <v>2014</v>
      </c>
      <c r="O464" s="235"/>
      <c r="P464" s="235"/>
      <c r="Q464" s="144"/>
      <c r="R464" s="194" t="s">
        <v>453</v>
      </c>
      <c r="S464" s="147"/>
      <c r="T464" s="50" t="s">
        <v>463</v>
      </c>
      <c r="U464" s="50" t="s">
        <v>463</v>
      </c>
      <c r="V464" s="50"/>
    </row>
    <row r="465" spans="1:22" s="43" customFormat="1" ht="102" hidden="1">
      <c r="A465" s="195"/>
      <c r="B465" s="225" t="s">
        <v>462</v>
      </c>
      <c r="C465" s="226" t="s">
        <v>307</v>
      </c>
      <c r="D465" s="319" t="s">
        <v>246</v>
      </c>
      <c r="E465" s="319"/>
      <c r="F465" s="147" t="s">
        <v>460</v>
      </c>
      <c r="G465" s="188">
        <v>5.79</v>
      </c>
      <c r="H465" s="188">
        <v>5.14</v>
      </c>
      <c r="I465" s="143">
        <f t="shared" si="31"/>
        <v>0.64</v>
      </c>
      <c r="J465" s="188"/>
      <c r="K465" s="188"/>
      <c r="L465" s="188"/>
      <c r="M465" s="188">
        <v>0.64</v>
      </c>
      <c r="N465" s="217">
        <v>2014</v>
      </c>
      <c r="O465" s="235"/>
      <c r="P465" s="235"/>
      <c r="Q465" s="144"/>
      <c r="R465" s="194" t="s">
        <v>453</v>
      </c>
      <c r="S465" s="147"/>
      <c r="T465" s="50" t="s">
        <v>465</v>
      </c>
      <c r="U465" s="50" t="s">
        <v>465</v>
      </c>
      <c r="V465" s="50"/>
    </row>
    <row r="466" spans="1:22" s="43" customFormat="1" ht="90" hidden="1">
      <c r="A466" s="195"/>
      <c r="B466" s="225" t="s">
        <v>464</v>
      </c>
      <c r="C466" s="226" t="s">
        <v>627</v>
      </c>
      <c r="D466" s="319" t="s">
        <v>54</v>
      </c>
      <c r="E466" s="319"/>
      <c r="F466" s="147">
        <v>2014</v>
      </c>
      <c r="G466" s="188">
        <v>10.8422</v>
      </c>
      <c r="H466" s="188"/>
      <c r="I466" s="143">
        <f t="shared" si="31"/>
        <v>10.8422</v>
      </c>
      <c r="J466" s="188"/>
      <c r="K466" s="188"/>
      <c r="L466" s="188">
        <v>10.8422</v>
      </c>
      <c r="M466" s="188"/>
      <c r="N466" s="217">
        <v>2014</v>
      </c>
      <c r="O466" s="235"/>
      <c r="P466" s="235"/>
      <c r="Q466" s="144"/>
      <c r="R466" s="194" t="s">
        <v>453</v>
      </c>
      <c r="S466" s="147"/>
      <c r="T466" s="50" t="s">
        <v>467</v>
      </c>
      <c r="U466" s="50" t="s">
        <v>467</v>
      </c>
      <c r="V466" s="50"/>
    </row>
    <row r="467" spans="1:22" s="43" customFormat="1" ht="60" hidden="1">
      <c r="A467" s="195"/>
      <c r="B467" s="225" t="s">
        <v>466</v>
      </c>
      <c r="C467" s="226" t="s">
        <v>387</v>
      </c>
      <c r="D467" s="158" t="s">
        <v>98</v>
      </c>
      <c r="E467" s="319"/>
      <c r="F467" s="147" t="s">
        <v>247</v>
      </c>
      <c r="G467" s="188">
        <v>34.549999999999997</v>
      </c>
      <c r="H467" s="188"/>
      <c r="I467" s="143">
        <f t="shared" si="31"/>
        <v>31.603999999999999</v>
      </c>
      <c r="J467" s="188"/>
      <c r="K467" s="188">
        <v>6.0839999999999996</v>
      </c>
      <c r="L467" s="188">
        <v>8.9580000000000002</v>
      </c>
      <c r="M467" s="188">
        <v>16.562000000000001</v>
      </c>
      <c r="N467" s="217">
        <v>2014</v>
      </c>
      <c r="O467" s="235"/>
      <c r="P467" s="235"/>
      <c r="Q467" s="144"/>
      <c r="R467" s="194" t="s">
        <v>453</v>
      </c>
      <c r="S467" s="147"/>
      <c r="T467" s="50" t="s">
        <v>470</v>
      </c>
      <c r="U467" s="50" t="s">
        <v>470</v>
      </c>
      <c r="V467" s="50"/>
    </row>
    <row r="468" spans="1:22" s="43" customFormat="1" ht="60" hidden="1">
      <c r="A468" s="195"/>
      <c r="B468" s="225" t="s">
        <v>468</v>
      </c>
      <c r="C468" s="226" t="s">
        <v>469</v>
      </c>
      <c r="D468" s="319" t="s">
        <v>54</v>
      </c>
      <c r="E468" s="319"/>
      <c r="F468" s="147">
        <v>2014</v>
      </c>
      <c r="G468" s="188">
        <v>135.34960338341199</v>
      </c>
      <c r="H468" s="188"/>
      <c r="I468" s="143">
        <f t="shared" si="31"/>
        <v>135.34960338341199</v>
      </c>
      <c r="J468" s="188"/>
      <c r="K468" s="188"/>
      <c r="L468" s="188"/>
      <c r="M468" s="188">
        <v>135.34960338341199</v>
      </c>
      <c r="N468" s="217">
        <v>2014</v>
      </c>
      <c r="O468" s="235"/>
      <c r="P468" s="235"/>
      <c r="Q468" s="144"/>
      <c r="R468" s="194" t="s">
        <v>453</v>
      </c>
      <c r="S468" s="147"/>
      <c r="T468" s="50" t="s">
        <v>474</v>
      </c>
      <c r="U468" s="50" t="s">
        <v>474</v>
      </c>
      <c r="V468" s="50"/>
    </row>
    <row r="469" spans="1:22" s="43" customFormat="1" ht="38.25" hidden="1">
      <c r="A469" s="195"/>
      <c r="B469" s="225" t="s">
        <v>471</v>
      </c>
      <c r="C469" s="226" t="s">
        <v>472</v>
      </c>
      <c r="D469" s="158" t="s">
        <v>98</v>
      </c>
      <c r="E469" s="319"/>
      <c r="F469" s="147" t="s">
        <v>473</v>
      </c>
      <c r="G469" s="188">
        <v>1859</v>
      </c>
      <c r="H469" s="188"/>
      <c r="I469" s="143">
        <f t="shared" si="31"/>
        <v>1859</v>
      </c>
      <c r="J469" s="188"/>
      <c r="K469" s="188"/>
      <c r="L469" s="188"/>
      <c r="M469" s="188">
        <f>559+1300</f>
        <v>1859</v>
      </c>
      <c r="N469" s="217">
        <v>2014</v>
      </c>
      <c r="O469" s="235"/>
      <c r="P469" s="235"/>
      <c r="Q469" s="144"/>
      <c r="R469" s="194" t="s">
        <v>453</v>
      </c>
      <c r="S469" s="147"/>
      <c r="T469" s="50"/>
      <c r="U469" s="50"/>
      <c r="V469" s="50"/>
    </row>
    <row r="470" spans="1:22" s="43" customFormat="1" ht="67.7" hidden="1" customHeight="1" collapsed="1">
      <c r="A470" s="195"/>
      <c r="B470" s="225" t="s">
        <v>475</v>
      </c>
      <c r="C470" s="226" t="s">
        <v>636</v>
      </c>
      <c r="D470" s="319" t="s">
        <v>246</v>
      </c>
      <c r="E470" s="319"/>
      <c r="F470" s="147">
        <v>2014</v>
      </c>
      <c r="G470" s="188">
        <v>18.229469999999999</v>
      </c>
      <c r="H470" s="188"/>
      <c r="I470" s="143">
        <f t="shared" si="31"/>
        <v>17.154199999999999</v>
      </c>
      <c r="J470" s="188"/>
      <c r="K470" s="188">
        <v>17.154199999999999</v>
      </c>
      <c r="L470" s="188"/>
      <c r="M470" s="188"/>
      <c r="N470" s="217">
        <v>2014</v>
      </c>
      <c r="O470" s="235"/>
      <c r="P470" s="235"/>
      <c r="Q470" s="144"/>
      <c r="R470" s="194" t="s">
        <v>453</v>
      </c>
      <c r="S470" s="147"/>
      <c r="T470" s="47"/>
      <c r="U470" s="47"/>
      <c r="V470" s="47"/>
    </row>
    <row r="471" spans="1:22" s="43" customFormat="1" ht="37.700000000000003" hidden="1" customHeight="1" outlineLevel="1">
      <c r="A471" s="195"/>
      <c r="B471" s="225" t="s">
        <v>45</v>
      </c>
      <c r="C471" s="253"/>
      <c r="D471" s="132"/>
      <c r="E471" s="132"/>
      <c r="F471" s="265"/>
      <c r="G471" s="251"/>
      <c r="H471" s="251"/>
      <c r="I471" s="143">
        <f t="shared" si="31"/>
        <v>0</v>
      </c>
      <c r="J471" s="251"/>
      <c r="K471" s="251"/>
      <c r="L471" s="251"/>
      <c r="M471" s="251"/>
      <c r="N471" s="266"/>
      <c r="O471" s="235"/>
      <c r="P471" s="235"/>
      <c r="Q471" s="235"/>
      <c r="R471" s="147" t="s">
        <v>476</v>
      </c>
      <c r="S471" s="235"/>
      <c r="T471" s="50"/>
      <c r="U471" s="50"/>
      <c r="V471" s="50"/>
    </row>
    <row r="472" spans="1:22" s="43" customFormat="1" ht="37.700000000000003" hidden="1" customHeight="1" outlineLevel="1">
      <c r="A472" s="252"/>
      <c r="B472" s="225" t="s">
        <v>477</v>
      </c>
      <c r="C472" s="226" t="s">
        <v>478</v>
      </c>
      <c r="D472" s="319" t="s">
        <v>54</v>
      </c>
      <c r="E472" s="319"/>
      <c r="F472" s="147" t="s">
        <v>247</v>
      </c>
      <c r="G472" s="188">
        <v>27.2239</v>
      </c>
      <c r="H472" s="188">
        <v>0</v>
      </c>
      <c r="I472" s="143">
        <f t="shared" si="31"/>
        <v>27.2239</v>
      </c>
      <c r="J472" s="188">
        <v>0</v>
      </c>
      <c r="K472" s="188">
        <v>5.8</v>
      </c>
      <c r="L472" s="188">
        <v>21.4239</v>
      </c>
      <c r="M472" s="188">
        <v>0</v>
      </c>
      <c r="N472" s="217"/>
      <c r="O472" s="235"/>
      <c r="P472" s="235"/>
      <c r="Q472" s="144"/>
      <c r="R472" s="147" t="s">
        <v>268</v>
      </c>
      <c r="S472" s="147"/>
      <c r="T472" s="50"/>
      <c r="U472" s="50"/>
      <c r="V472" s="50"/>
    </row>
    <row r="473" spans="1:22" s="43" customFormat="1" ht="37.700000000000003" hidden="1" customHeight="1" outlineLevel="1">
      <c r="A473" s="252"/>
      <c r="B473" s="225" t="s">
        <v>479</v>
      </c>
      <c r="C473" s="226" t="s">
        <v>478</v>
      </c>
      <c r="D473" s="319" t="s">
        <v>54</v>
      </c>
      <c r="E473" s="319"/>
      <c r="F473" s="147" t="s">
        <v>247</v>
      </c>
      <c r="G473" s="188">
        <v>23.430400000000002</v>
      </c>
      <c r="H473" s="188">
        <v>0</v>
      </c>
      <c r="I473" s="143">
        <f t="shared" si="31"/>
        <v>23.430400000000002</v>
      </c>
      <c r="J473" s="188">
        <v>0</v>
      </c>
      <c r="K473" s="188">
        <v>5.3</v>
      </c>
      <c r="L473" s="188">
        <v>18.130400000000002</v>
      </c>
      <c r="M473" s="188">
        <v>0</v>
      </c>
      <c r="N473" s="217"/>
      <c r="O473" s="235"/>
      <c r="P473" s="235"/>
      <c r="Q473" s="144"/>
      <c r="R473" s="147" t="s">
        <v>268</v>
      </c>
      <c r="S473" s="147"/>
      <c r="T473" s="50"/>
      <c r="U473" s="50"/>
      <c r="V473" s="50"/>
    </row>
    <row r="474" spans="1:22" s="43" customFormat="1" ht="37.700000000000003" hidden="1" customHeight="1" outlineLevel="1">
      <c r="A474" s="252"/>
      <c r="B474" s="225" t="s">
        <v>480</v>
      </c>
      <c r="C474" s="226" t="s">
        <v>478</v>
      </c>
      <c r="D474" s="319" t="s">
        <v>54</v>
      </c>
      <c r="E474" s="319"/>
      <c r="F474" s="147" t="s">
        <v>247</v>
      </c>
      <c r="G474" s="188">
        <v>69.397899999999993</v>
      </c>
      <c r="H474" s="188">
        <v>0</v>
      </c>
      <c r="I474" s="143">
        <f t="shared" si="31"/>
        <v>69.397899999999993</v>
      </c>
      <c r="J474" s="188">
        <v>0</v>
      </c>
      <c r="K474" s="188">
        <v>22.127299999999998</v>
      </c>
      <c r="L474" s="188">
        <v>47.270600000000002</v>
      </c>
      <c r="M474" s="188">
        <v>0</v>
      </c>
      <c r="N474" s="217"/>
      <c r="O474" s="235"/>
      <c r="P474" s="235"/>
      <c r="Q474" s="144"/>
      <c r="R474" s="147" t="s">
        <v>251</v>
      </c>
      <c r="S474" s="147"/>
      <c r="T474" s="50"/>
      <c r="U474" s="50"/>
      <c r="V474" s="50"/>
    </row>
    <row r="475" spans="1:22" s="43" customFormat="1" ht="37.700000000000003" hidden="1" customHeight="1" outlineLevel="1">
      <c r="A475" s="252"/>
      <c r="B475" s="225" t="s">
        <v>481</v>
      </c>
      <c r="C475" s="226" t="s">
        <v>478</v>
      </c>
      <c r="D475" s="319" t="s">
        <v>54</v>
      </c>
      <c r="E475" s="319"/>
      <c r="F475" s="147">
        <v>2013</v>
      </c>
      <c r="G475" s="188">
        <v>13.3401</v>
      </c>
      <c r="H475" s="188">
        <v>0</v>
      </c>
      <c r="I475" s="143">
        <f t="shared" si="31"/>
        <v>13.3401</v>
      </c>
      <c r="J475" s="188">
        <v>0</v>
      </c>
      <c r="K475" s="188">
        <v>10.7546</v>
      </c>
      <c r="L475" s="188">
        <v>2.5855000000000001</v>
      </c>
      <c r="M475" s="188">
        <v>0</v>
      </c>
      <c r="N475" s="217"/>
      <c r="O475" s="235"/>
      <c r="P475" s="235"/>
      <c r="Q475" s="144"/>
      <c r="R475" s="147" t="s">
        <v>268</v>
      </c>
      <c r="S475" s="147"/>
      <c r="T475" s="50"/>
      <c r="U475" s="50"/>
      <c r="V475" s="50"/>
    </row>
    <row r="476" spans="1:22" s="43" customFormat="1" ht="37.700000000000003" hidden="1" customHeight="1" outlineLevel="1">
      <c r="A476" s="252"/>
      <c r="B476" s="225" t="s">
        <v>482</v>
      </c>
      <c r="C476" s="226" t="s">
        <v>478</v>
      </c>
      <c r="D476" s="319" t="s">
        <v>54</v>
      </c>
      <c r="E476" s="319"/>
      <c r="F476" s="147" t="s">
        <v>483</v>
      </c>
      <c r="G476" s="188">
        <v>0</v>
      </c>
      <c r="H476" s="188">
        <v>0</v>
      </c>
      <c r="I476" s="143">
        <f t="shared" si="31"/>
        <v>0</v>
      </c>
      <c r="J476" s="188">
        <v>0</v>
      </c>
      <c r="K476" s="188">
        <v>0</v>
      </c>
      <c r="L476" s="188">
        <v>0</v>
      </c>
      <c r="M476" s="188">
        <v>0</v>
      </c>
      <c r="N476" s="217"/>
      <c r="O476" s="235"/>
      <c r="P476" s="235"/>
      <c r="Q476" s="144"/>
      <c r="R476" s="147" t="s">
        <v>255</v>
      </c>
      <c r="S476" s="147"/>
      <c r="T476" s="50"/>
      <c r="U476" s="50"/>
      <c r="V476" s="50"/>
    </row>
    <row r="477" spans="1:22" s="43" customFormat="1" ht="37.700000000000003" hidden="1" customHeight="1" outlineLevel="1">
      <c r="A477" s="252"/>
      <c r="B477" s="225" t="s">
        <v>484</v>
      </c>
      <c r="C477" s="226" t="s">
        <v>478</v>
      </c>
      <c r="D477" s="319" t="s">
        <v>54</v>
      </c>
      <c r="E477" s="319"/>
      <c r="F477" s="147" t="s">
        <v>483</v>
      </c>
      <c r="G477" s="188">
        <v>17.773499999999999</v>
      </c>
      <c r="H477" s="188">
        <v>0</v>
      </c>
      <c r="I477" s="143">
        <f t="shared" si="31"/>
        <v>17.773499999999999</v>
      </c>
      <c r="J477" s="188">
        <v>0</v>
      </c>
      <c r="K477" s="188">
        <v>9.2414000000000005</v>
      </c>
      <c r="L477" s="188">
        <v>8.5320999999999998</v>
      </c>
      <c r="M477" s="188">
        <v>0</v>
      </c>
      <c r="N477" s="217"/>
      <c r="O477" s="235"/>
      <c r="P477" s="235"/>
      <c r="Q477" s="144"/>
      <c r="R477" s="147" t="s">
        <v>268</v>
      </c>
      <c r="S477" s="147"/>
      <c r="T477" s="50"/>
      <c r="U477" s="50"/>
      <c r="V477" s="50"/>
    </row>
    <row r="478" spans="1:22" s="43" customFormat="1" ht="37.700000000000003" hidden="1" customHeight="1" outlineLevel="1">
      <c r="A478" s="252"/>
      <c r="B478" s="225" t="s">
        <v>485</v>
      </c>
      <c r="C478" s="226" t="s">
        <v>478</v>
      </c>
      <c r="D478" s="319" t="s">
        <v>54</v>
      </c>
      <c r="E478" s="319"/>
      <c r="F478" s="147" t="s">
        <v>483</v>
      </c>
      <c r="G478" s="188">
        <v>2.7325999999999997</v>
      </c>
      <c r="H478" s="188">
        <v>0</v>
      </c>
      <c r="I478" s="143">
        <f t="shared" si="31"/>
        <v>2.7325999999999997</v>
      </c>
      <c r="J478" s="188">
        <v>0</v>
      </c>
      <c r="K478" s="188">
        <v>0</v>
      </c>
      <c r="L478" s="188">
        <v>2.7325999999999997</v>
      </c>
      <c r="M478" s="188">
        <v>0</v>
      </c>
      <c r="N478" s="217"/>
      <c r="O478" s="235"/>
      <c r="P478" s="235"/>
      <c r="Q478" s="144"/>
      <c r="R478" s="147" t="s">
        <v>268</v>
      </c>
      <c r="S478" s="147"/>
      <c r="T478" s="50"/>
      <c r="U478" s="50"/>
      <c r="V478" s="50"/>
    </row>
    <row r="479" spans="1:22" s="43" customFormat="1" ht="37.700000000000003" hidden="1" customHeight="1" outlineLevel="1">
      <c r="A479" s="252"/>
      <c r="B479" s="225" t="s">
        <v>486</v>
      </c>
      <c r="C479" s="226" t="s">
        <v>478</v>
      </c>
      <c r="D479" s="319" t="s">
        <v>54</v>
      </c>
      <c r="E479" s="319"/>
      <c r="F479" s="147" t="s">
        <v>483</v>
      </c>
      <c r="G479" s="188">
        <v>51.644100000000002</v>
      </c>
      <c r="H479" s="188">
        <v>0</v>
      </c>
      <c r="I479" s="143">
        <f t="shared" si="31"/>
        <v>51.644100000000002</v>
      </c>
      <c r="J479" s="188">
        <v>0</v>
      </c>
      <c r="K479" s="188">
        <v>31.060200000000002</v>
      </c>
      <c r="L479" s="188">
        <v>20.5839</v>
      </c>
      <c r="M479" s="188">
        <v>0</v>
      </c>
      <c r="N479" s="217"/>
      <c r="O479" s="235"/>
      <c r="P479" s="235"/>
      <c r="Q479" s="144"/>
      <c r="R479" s="147" t="s">
        <v>268</v>
      </c>
      <c r="S479" s="147"/>
      <c r="T479" s="50"/>
      <c r="U479" s="50"/>
      <c r="V479" s="50"/>
    </row>
    <row r="480" spans="1:22" s="43" customFormat="1" ht="34.35" hidden="1" customHeight="1" outlineLevel="1">
      <c r="A480" s="252"/>
      <c r="B480" s="225" t="s">
        <v>487</v>
      </c>
      <c r="C480" s="226" t="s">
        <v>478</v>
      </c>
      <c r="D480" s="319" t="s">
        <v>54</v>
      </c>
      <c r="E480" s="319"/>
      <c r="F480" s="147" t="s">
        <v>483</v>
      </c>
      <c r="G480" s="188">
        <v>28.165299999999998</v>
      </c>
      <c r="H480" s="188">
        <v>0</v>
      </c>
      <c r="I480" s="143">
        <f t="shared" si="31"/>
        <v>28.165300000000002</v>
      </c>
      <c r="J480" s="188">
        <v>0</v>
      </c>
      <c r="K480" s="188">
        <v>22.659700000000001</v>
      </c>
      <c r="L480" s="188">
        <v>5.5056000000000003</v>
      </c>
      <c r="M480" s="188">
        <v>0</v>
      </c>
      <c r="N480" s="217"/>
      <c r="O480" s="235"/>
      <c r="P480" s="235"/>
      <c r="Q480" s="144"/>
      <c r="R480" s="147" t="s">
        <v>268</v>
      </c>
      <c r="S480" s="147"/>
      <c r="T480" s="50"/>
      <c r="U480" s="50"/>
      <c r="V480" s="50"/>
    </row>
    <row r="481" spans="1:22" s="43" customFormat="1" ht="34.35" hidden="1" customHeight="1" outlineLevel="1">
      <c r="A481" s="252"/>
      <c r="B481" s="225" t="s">
        <v>488</v>
      </c>
      <c r="C481" s="226" t="s">
        <v>478</v>
      </c>
      <c r="D481" s="319" t="s">
        <v>54</v>
      </c>
      <c r="E481" s="319"/>
      <c r="F481" s="147" t="s">
        <v>483</v>
      </c>
      <c r="G481" s="188">
        <v>9.5930999999999997</v>
      </c>
      <c r="H481" s="188">
        <v>0</v>
      </c>
      <c r="I481" s="143">
        <f t="shared" si="31"/>
        <v>9.5930999999999997</v>
      </c>
      <c r="J481" s="188">
        <v>0</v>
      </c>
      <c r="K481" s="188">
        <v>6.9711000000000007</v>
      </c>
      <c r="L481" s="188">
        <v>2.6219999999999999</v>
      </c>
      <c r="M481" s="188">
        <v>0</v>
      </c>
      <c r="N481" s="217"/>
      <c r="O481" s="235"/>
      <c r="P481" s="235"/>
      <c r="Q481" s="144"/>
      <c r="R481" s="147" t="s">
        <v>268</v>
      </c>
      <c r="S481" s="147"/>
      <c r="T481" s="50"/>
      <c r="U481" s="50"/>
      <c r="V481" s="50"/>
    </row>
    <row r="482" spans="1:22" s="43" customFormat="1" ht="34.35" hidden="1" customHeight="1" outlineLevel="1">
      <c r="A482" s="252"/>
      <c r="B482" s="225" t="s">
        <v>489</v>
      </c>
      <c r="C482" s="226" t="s">
        <v>478</v>
      </c>
      <c r="D482" s="319" t="s">
        <v>54</v>
      </c>
      <c r="E482" s="319"/>
      <c r="F482" s="147" t="s">
        <v>483</v>
      </c>
      <c r="G482" s="188">
        <v>11.715999999999999</v>
      </c>
      <c r="H482" s="188">
        <v>0</v>
      </c>
      <c r="I482" s="143">
        <f t="shared" si="31"/>
        <v>11.716000000000001</v>
      </c>
      <c r="J482" s="188">
        <v>0</v>
      </c>
      <c r="K482" s="188">
        <v>10.659700000000001</v>
      </c>
      <c r="L482" s="188">
        <v>1.0563</v>
      </c>
      <c r="M482" s="188">
        <v>0</v>
      </c>
      <c r="N482" s="217"/>
      <c r="O482" s="235"/>
      <c r="P482" s="235"/>
      <c r="Q482" s="144"/>
      <c r="R482" s="147" t="s">
        <v>268</v>
      </c>
      <c r="S482" s="147"/>
      <c r="T482" s="50"/>
      <c r="U482" s="50"/>
      <c r="V482" s="50"/>
    </row>
    <row r="483" spans="1:22" s="43" customFormat="1" ht="34.35" hidden="1" customHeight="1" outlineLevel="1">
      <c r="A483" s="252"/>
      <c r="B483" s="225" t="s">
        <v>490</v>
      </c>
      <c r="C483" s="226" t="s">
        <v>478</v>
      </c>
      <c r="D483" s="319" t="s">
        <v>54</v>
      </c>
      <c r="E483" s="319"/>
      <c r="F483" s="147" t="s">
        <v>483</v>
      </c>
      <c r="G483" s="188">
        <v>3.9695999999999998</v>
      </c>
      <c r="H483" s="188">
        <v>0</v>
      </c>
      <c r="I483" s="143">
        <f t="shared" si="31"/>
        <v>3.9695999999999998</v>
      </c>
      <c r="J483" s="188">
        <v>0</v>
      </c>
      <c r="K483" s="188">
        <v>2.4531999999999998</v>
      </c>
      <c r="L483" s="188">
        <v>1.5164000000000002</v>
      </c>
      <c r="M483" s="188">
        <v>0</v>
      </c>
      <c r="N483" s="217"/>
      <c r="O483" s="235"/>
      <c r="P483" s="235"/>
      <c r="Q483" s="144"/>
      <c r="R483" s="147" t="s">
        <v>268</v>
      </c>
      <c r="S483" s="147"/>
      <c r="T483" s="50"/>
      <c r="U483" s="50"/>
      <c r="V483" s="50"/>
    </row>
    <row r="484" spans="1:22" s="43" customFormat="1" ht="35.65" hidden="1" customHeight="1" outlineLevel="1">
      <c r="A484" s="252"/>
      <c r="B484" s="225" t="s">
        <v>491</v>
      </c>
      <c r="C484" s="226" t="s">
        <v>478</v>
      </c>
      <c r="D484" s="319" t="s">
        <v>54</v>
      </c>
      <c r="E484" s="319"/>
      <c r="F484" s="147" t="s">
        <v>483</v>
      </c>
      <c r="G484" s="188">
        <v>1.2261</v>
      </c>
      <c r="H484" s="188">
        <v>0</v>
      </c>
      <c r="I484" s="143">
        <f t="shared" si="31"/>
        <v>1.2261</v>
      </c>
      <c r="J484" s="188">
        <v>0</v>
      </c>
      <c r="K484" s="188">
        <v>0</v>
      </c>
      <c r="L484" s="188">
        <v>1.2261</v>
      </c>
      <c r="M484" s="188">
        <v>0</v>
      </c>
      <c r="N484" s="217"/>
      <c r="O484" s="235"/>
      <c r="P484" s="235"/>
      <c r="Q484" s="144"/>
      <c r="R484" s="147" t="s">
        <v>268</v>
      </c>
      <c r="S484" s="147"/>
      <c r="T484" s="50"/>
      <c r="U484" s="50"/>
      <c r="V484" s="50"/>
    </row>
    <row r="485" spans="1:22" s="43" customFormat="1" ht="34.35" hidden="1" customHeight="1" outlineLevel="1">
      <c r="A485" s="252"/>
      <c r="B485" s="225" t="s">
        <v>492</v>
      </c>
      <c r="C485" s="226" t="s">
        <v>478</v>
      </c>
      <c r="D485" s="319" t="s">
        <v>54</v>
      </c>
      <c r="E485" s="319"/>
      <c r="F485" s="147" t="s">
        <v>493</v>
      </c>
      <c r="G485" s="188">
        <v>78.370699999999999</v>
      </c>
      <c r="H485" s="188">
        <v>0</v>
      </c>
      <c r="I485" s="143">
        <f t="shared" si="31"/>
        <v>78.370699999999999</v>
      </c>
      <c r="J485" s="188">
        <v>0</v>
      </c>
      <c r="K485" s="188">
        <v>29.8</v>
      </c>
      <c r="L485" s="188">
        <v>48.570699999999995</v>
      </c>
      <c r="M485" s="188">
        <v>0</v>
      </c>
      <c r="N485" s="217"/>
      <c r="O485" s="235"/>
      <c r="P485" s="235"/>
      <c r="Q485" s="144"/>
      <c r="R485" s="147" t="s">
        <v>251</v>
      </c>
      <c r="S485" s="147"/>
      <c r="T485" s="50"/>
      <c r="U485" s="50"/>
      <c r="V485" s="50"/>
    </row>
    <row r="486" spans="1:22" s="43" customFormat="1" ht="37.700000000000003" hidden="1" customHeight="1" outlineLevel="1">
      <c r="A486" s="252"/>
      <c r="B486" s="225" t="s">
        <v>494</v>
      </c>
      <c r="C486" s="226" t="s">
        <v>478</v>
      </c>
      <c r="D486" s="319" t="s">
        <v>54</v>
      </c>
      <c r="E486" s="319"/>
      <c r="F486" s="147" t="s">
        <v>493</v>
      </c>
      <c r="G486" s="188">
        <v>9.5591000000000008</v>
      </c>
      <c r="H486" s="188">
        <v>0</v>
      </c>
      <c r="I486" s="143">
        <f t="shared" si="31"/>
        <v>9.5591000000000008</v>
      </c>
      <c r="J486" s="188">
        <v>0</v>
      </c>
      <c r="K486" s="188">
        <v>2.5</v>
      </c>
      <c r="L486" s="188">
        <v>7.0590999999999999</v>
      </c>
      <c r="M486" s="188">
        <v>0</v>
      </c>
      <c r="N486" s="217"/>
      <c r="O486" s="235"/>
      <c r="P486" s="235"/>
      <c r="Q486" s="144"/>
      <c r="R486" s="147" t="s">
        <v>251</v>
      </c>
      <c r="S486" s="147"/>
      <c r="T486" s="50"/>
      <c r="U486" s="50"/>
      <c r="V486" s="50"/>
    </row>
    <row r="487" spans="1:22" s="43" customFormat="1" ht="37.700000000000003" hidden="1" customHeight="1" outlineLevel="1">
      <c r="A487" s="252"/>
      <c r="B487" s="225" t="s">
        <v>495</v>
      </c>
      <c r="C487" s="226" t="s">
        <v>478</v>
      </c>
      <c r="D487" s="319" t="s">
        <v>54</v>
      </c>
      <c r="E487" s="319"/>
      <c r="F487" s="147" t="s">
        <v>496</v>
      </c>
      <c r="G487" s="188">
        <v>49.1248</v>
      </c>
      <c r="H487" s="188">
        <v>0</v>
      </c>
      <c r="I487" s="143">
        <f t="shared" si="31"/>
        <v>49.1248</v>
      </c>
      <c r="J487" s="188">
        <v>0</v>
      </c>
      <c r="K487" s="188">
        <v>20</v>
      </c>
      <c r="L487" s="188">
        <v>29.1248</v>
      </c>
      <c r="M487" s="188">
        <v>0</v>
      </c>
      <c r="N487" s="217"/>
      <c r="O487" s="235"/>
      <c r="P487" s="235"/>
      <c r="Q487" s="144"/>
      <c r="R487" s="147" t="s">
        <v>251</v>
      </c>
      <c r="S487" s="147"/>
      <c r="T487" s="50"/>
      <c r="U487" s="50"/>
      <c r="V487" s="50"/>
    </row>
    <row r="488" spans="1:22" s="43" customFormat="1" ht="28.7" hidden="1" customHeight="1" outlineLevel="1">
      <c r="A488" s="252"/>
      <c r="B488" s="225" t="s">
        <v>497</v>
      </c>
      <c r="C488" s="226" t="s">
        <v>478</v>
      </c>
      <c r="D488" s="319" t="s">
        <v>54</v>
      </c>
      <c r="E488" s="319"/>
      <c r="F488" s="147" t="s">
        <v>496</v>
      </c>
      <c r="G488" s="188">
        <v>63.926099999999998</v>
      </c>
      <c r="H488" s="188">
        <v>0</v>
      </c>
      <c r="I488" s="143">
        <f t="shared" si="31"/>
        <v>63.926099999999998</v>
      </c>
      <c r="J488" s="188">
        <v>0</v>
      </c>
      <c r="K488" s="188">
        <v>20</v>
      </c>
      <c r="L488" s="188">
        <v>43.926099999999998</v>
      </c>
      <c r="M488" s="188">
        <v>0</v>
      </c>
      <c r="N488" s="217"/>
      <c r="O488" s="235"/>
      <c r="P488" s="235"/>
      <c r="Q488" s="144"/>
      <c r="R488" s="147" t="s">
        <v>251</v>
      </c>
      <c r="S488" s="147"/>
    </row>
    <row r="489" spans="1:22" s="43" customFormat="1" ht="28.7" hidden="1" customHeight="1" outlineLevel="1">
      <c r="A489" s="267"/>
      <c r="B489" s="225" t="s">
        <v>498</v>
      </c>
      <c r="C489" s="226" t="s">
        <v>478</v>
      </c>
      <c r="D489" s="132"/>
      <c r="E489" s="319"/>
      <c r="F489" s="147">
        <v>2016</v>
      </c>
      <c r="G489" s="188">
        <v>40</v>
      </c>
      <c r="H489" s="188">
        <v>0</v>
      </c>
      <c r="I489" s="143">
        <f t="shared" si="31"/>
        <v>0</v>
      </c>
      <c r="J489" s="188">
        <v>0</v>
      </c>
      <c r="K489" s="188">
        <v>0</v>
      </c>
      <c r="L489" s="188">
        <v>0</v>
      </c>
      <c r="M489" s="188">
        <v>0</v>
      </c>
      <c r="N489" s="217"/>
      <c r="O489" s="235"/>
      <c r="P489" s="235"/>
      <c r="Q489" s="144"/>
      <c r="R489" s="147">
        <v>0</v>
      </c>
      <c r="S489" s="235"/>
    </row>
    <row r="490" spans="1:22" s="43" customFormat="1" ht="28.7" hidden="1" customHeight="1" outlineLevel="1">
      <c r="A490" s="267"/>
      <c r="B490" s="225" t="s">
        <v>499</v>
      </c>
      <c r="C490" s="226" t="s">
        <v>478</v>
      </c>
      <c r="D490" s="132"/>
      <c r="E490" s="319"/>
      <c r="F490" s="147">
        <v>2016</v>
      </c>
      <c r="G490" s="188">
        <v>16</v>
      </c>
      <c r="H490" s="188">
        <v>0</v>
      </c>
      <c r="I490" s="143">
        <f t="shared" si="31"/>
        <v>0</v>
      </c>
      <c r="J490" s="188">
        <v>0</v>
      </c>
      <c r="K490" s="188">
        <v>0</v>
      </c>
      <c r="L490" s="188">
        <v>0</v>
      </c>
      <c r="M490" s="188">
        <v>0</v>
      </c>
      <c r="N490" s="217"/>
      <c r="O490" s="235"/>
      <c r="P490" s="235"/>
      <c r="Q490" s="144"/>
      <c r="R490" s="147">
        <v>0</v>
      </c>
      <c r="S490" s="235"/>
    </row>
    <row r="491" spans="1:22" s="43" customFormat="1" ht="28.7" hidden="1" customHeight="1" outlineLevel="1">
      <c r="A491" s="267"/>
      <c r="B491" s="225" t="s">
        <v>500</v>
      </c>
      <c r="C491" s="226" t="s">
        <v>478</v>
      </c>
      <c r="D491" s="132"/>
      <c r="E491" s="319"/>
      <c r="F491" s="147">
        <v>2016</v>
      </c>
      <c r="G491" s="188">
        <v>59.628636</v>
      </c>
      <c r="H491" s="188">
        <v>0</v>
      </c>
      <c r="I491" s="143">
        <f t="shared" si="31"/>
        <v>0</v>
      </c>
      <c r="J491" s="188">
        <v>0</v>
      </c>
      <c r="K491" s="188">
        <v>0</v>
      </c>
      <c r="L491" s="188">
        <v>0</v>
      </c>
      <c r="M491" s="188">
        <v>0</v>
      </c>
      <c r="N491" s="217"/>
      <c r="O491" s="235"/>
      <c r="P491" s="235"/>
      <c r="Q491" s="144"/>
      <c r="R491" s="147">
        <v>0</v>
      </c>
      <c r="S491" s="235"/>
    </row>
    <row r="492" spans="1:22" s="43" customFormat="1" ht="28.7" hidden="1" customHeight="1" outlineLevel="1">
      <c r="A492" s="267"/>
      <c r="B492" s="225" t="s">
        <v>501</v>
      </c>
      <c r="C492" s="226" t="s">
        <v>478</v>
      </c>
      <c r="D492" s="132"/>
      <c r="E492" s="319"/>
      <c r="F492" s="147">
        <v>2016</v>
      </c>
      <c r="G492" s="188">
        <v>29.152172999999998</v>
      </c>
      <c r="H492" s="188">
        <v>0</v>
      </c>
      <c r="I492" s="143">
        <f t="shared" si="31"/>
        <v>0</v>
      </c>
      <c r="J492" s="188">
        <v>0</v>
      </c>
      <c r="K492" s="188">
        <v>0</v>
      </c>
      <c r="L492" s="188">
        <v>0</v>
      </c>
      <c r="M492" s="188">
        <v>0</v>
      </c>
      <c r="N492" s="217"/>
      <c r="O492" s="235"/>
      <c r="P492" s="235"/>
      <c r="Q492" s="144"/>
      <c r="R492" s="147">
        <v>0</v>
      </c>
      <c r="S492" s="235"/>
    </row>
    <row r="493" spans="1:22" s="43" customFormat="1" ht="28.7" hidden="1" customHeight="1" outlineLevel="1">
      <c r="A493" s="267"/>
      <c r="B493" s="225" t="s">
        <v>502</v>
      </c>
      <c r="C493" s="226" t="s">
        <v>478</v>
      </c>
      <c r="D493" s="132"/>
      <c r="E493" s="319"/>
      <c r="F493" s="147">
        <v>2016</v>
      </c>
      <c r="G493" s="188">
        <v>9</v>
      </c>
      <c r="H493" s="188">
        <v>0</v>
      </c>
      <c r="I493" s="143">
        <f t="shared" si="31"/>
        <v>0</v>
      </c>
      <c r="J493" s="188">
        <v>0</v>
      </c>
      <c r="K493" s="188">
        <v>0</v>
      </c>
      <c r="L493" s="188">
        <v>0</v>
      </c>
      <c r="M493" s="188">
        <v>0</v>
      </c>
      <c r="N493" s="217"/>
      <c r="O493" s="235"/>
      <c r="P493" s="235"/>
      <c r="Q493" s="144"/>
      <c r="R493" s="147">
        <v>0</v>
      </c>
      <c r="S493" s="235"/>
    </row>
    <row r="494" spans="1:22" s="43" customFormat="1" ht="28.7" hidden="1" customHeight="1" outlineLevel="1">
      <c r="A494" s="267"/>
      <c r="B494" s="225" t="s">
        <v>503</v>
      </c>
      <c r="C494" s="226" t="s">
        <v>478</v>
      </c>
      <c r="D494" s="132"/>
      <c r="E494" s="319"/>
      <c r="F494" s="147">
        <v>2016</v>
      </c>
      <c r="G494" s="188">
        <v>6</v>
      </c>
      <c r="H494" s="188">
        <v>0</v>
      </c>
      <c r="I494" s="143">
        <f t="shared" si="31"/>
        <v>0</v>
      </c>
      <c r="J494" s="188">
        <v>0</v>
      </c>
      <c r="K494" s="188">
        <v>0</v>
      </c>
      <c r="L494" s="188">
        <v>0</v>
      </c>
      <c r="M494" s="188">
        <v>0</v>
      </c>
      <c r="N494" s="217"/>
      <c r="O494" s="235"/>
      <c r="P494" s="235"/>
      <c r="Q494" s="144"/>
      <c r="R494" s="147">
        <v>0</v>
      </c>
      <c r="S494" s="235"/>
    </row>
    <row r="495" spans="1:22" s="43" customFormat="1" ht="28.7" hidden="1" customHeight="1" outlineLevel="1">
      <c r="A495" s="267"/>
      <c r="B495" s="225" t="s">
        <v>504</v>
      </c>
      <c r="C495" s="226" t="s">
        <v>478</v>
      </c>
      <c r="D495" s="132"/>
      <c r="E495" s="319"/>
      <c r="F495" s="147">
        <v>2016</v>
      </c>
      <c r="G495" s="188">
        <v>2.1755599999999999</v>
      </c>
      <c r="H495" s="188">
        <v>0</v>
      </c>
      <c r="I495" s="143">
        <f t="shared" si="31"/>
        <v>0</v>
      </c>
      <c r="J495" s="188">
        <v>0</v>
      </c>
      <c r="K495" s="188">
        <v>0</v>
      </c>
      <c r="L495" s="188">
        <v>0</v>
      </c>
      <c r="M495" s="188">
        <v>0</v>
      </c>
      <c r="N495" s="217"/>
      <c r="O495" s="235"/>
      <c r="P495" s="235"/>
      <c r="Q495" s="144"/>
      <c r="R495" s="147">
        <v>0</v>
      </c>
      <c r="S495" s="235"/>
    </row>
    <row r="496" spans="1:22" s="43" customFormat="1" ht="28.7" hidden="1" customHeight="1" outlineLevel="1">
      <c r="A496" s="267"/>
      <c r="B496" s="225" t="s">
        <v>505</v>
      </c>
      <c r="C496" s="226" t="s">
        <v>478</v>
      </c>
      <c r="D496" s="132"/>
      <c r="E496" s="319"/>
      <c r="F496" s="147">
        <v>2016</v>
      </c>
      <c r="G496" s="188">
        <v>2.1</v>
      </c>
      <c r="H496" s="188">
        <v>0</v>
      </c>
      <c r="I496" s="143">
        <f t="shared" si="31"/>
        <v>0</v>
      </c>
      <c r="J496" s="188">
        <v>0</v>
      </c>
      <c r="K496" s="188">
        <v>0</v>
      </c>
      <c r="L496" s="188">
        <v>0</v>
      </c>
      <c r="M496" s="188">
        <v>0</v>
      </c>
      <c r="N496" s="217"/>
      <c r="O496" s="235"/>
      <c r="P496" s="235"/>
      <c r="Q496" s="144"/>
      <c r="R496" s="147">
        <v>0</v>
      </c>
      <c r="S496" s="235"/>
    </row>
    <row r="497" spans="1:22" s="43" customFormat="1" ht="28.7" hidden="1" customHeight="1" outlineLevel="1">
      <c r="A497" s="267"/>
      <c r="B497" s="225" t="s">
        <v>506</v>
      </c>
      <c r="C497" s="226" t="s">
        <v>478</v>
      </c>
      <c r="D497" s="132"/>
      <c r="E497" s="319"/>
      <c r="F497" s="147">
        <v>2016</v>
      </c>
      <c r="G497" s="188">
        <v>2</v>
      </c>
      <c r="H497" s="188">
        <v>0</v>
      </c>
      <c r="I497" s="143">
        <f t="shared" si="31"/>
        <v>0</v>
      </c>
      <c r="J497" s="188">
        <v>0</v>
      </c>
      <c r="K497" s="188">
        <v>0</v>
      </c>
      <c r="L497" s="188">
        <v>0</v>
      </c>
      <c r="M497" s="188">
        <v>0</v>
      </c>
      <c r="N497" s="217"/>
      <c r="O497" s="235"/>
      <c r="P497" s="235"/>
      <c r="Q497" s="144"/>
      <c r="R497" s="147">
        <v>0</v>
      </c>
      <c r="S497" s="235"/>
    </row>
    <row r="498" spans="1:22" s="43" customFormat="1" ht="28.7" hidden="1" customHeight="1" outlineLevel="1">
      <c r="A498" s="267"/>
      <c r="B498" s="225" t="s">
        <v>507</v>
      </c>
      <c r="C498" s="226" t="s">
        <v>478</v>
      </c>
      <c r="D498" s="132"/>
      <c r="E498" s="319"/>
      <c r="F498" s="147">
        <v>2016</v>
      </c>
      <c r="G498" s="188">
        <v>1</v>
      </c>
      <c r="H498" s="188">
        <v>0</v>
      </c>
      <c r="I498" s="143">
        <f t="shared" si="31"/>
        <v>0</v>
      </c>
      <c r="J498" s="188">
        <v>0</v>
      </c>
      <c r="K498" s="188">
        <v>0</v>
      </c>
      <c r="L498" s="188">
        <v>0</v>
      </c>
      <c r="M498" s="188">
        <v>0</v>
      </c>
      <c r="N498" s="217"/>
      <c r="O498" s="235"/>
      <c r="P498" s="235"/>
      <c r="Q498" s="144"/>
      <c r="R498" s="147">
        <v>0</v>
      </c>
      <c r="S498" s="235"/>
    </row>
    <row r="499" spans="1:22" s="43" customFormat="1" ht="28.7" hidden="1" customHeight="1" outlineLevel="1">
      <c r="A499" s="267"/>
      <c r="B499" s="225" t="s">
        <v>508</v>
      </c>
      <c r="C499" s="226" t="s">
        <v>478</v>
      </c>
      <c r="D499" s="132"/>
      <c r="E499" s="319"/>
      <c r="F499" s="147">
        <v>2016</v>
      </c>
      <c r="G499" s="188">
        <v>10</v>
      </c>
      <c r="H499" s="188">
        <v>0</v>
      </c>
      <c r="I499" s="143">
        <f t="shared" si="31"/>
        <v>0</v>
      </c>
      <c r="J499" s="188">
        <v>0</v>
      </c>
      <c r="K499" s="188">
        <v>0</v>
      </c>
      <c r="L499" s="188">
        <v>0</v>
      </c>
      <c r="M499" s="188">
        <v>0</v>
      </c>
      <c r="N499" s="217"/>
      <c r="O499" s="235"/>
      <c r="P499" s="235"/>
      <c r="Q499" s="144"/>
      <c r="R499" s="147">
        <v>0</v>
      </c>
      <c r="S499" s="235"/>
    </row>
    <row r="500" spans="1:22" s="43" customFormat="1" ht="28.7" hidden="1" customHeight="1" outlineLevel="1">
      <c r="A500" s="267"/>
      <c r="B500" s="225" t="s">
        <v>509</v>
      </c>
      <c r="C500" s="226" t="s">
        <v>478</v>
      </c>
      <c r="D500" s="132"/>
      <c r="E500" s="319"/>
      <c r="F500" s="147">
        <v>2016</v>
      </c>
      <c r="G500" s="188">
        <v>10</v>
      </c>
      <c r="H500" s="188">
        <v>0</v>
      </c>
      <c r="I500" s="143">
        <f t="shared" si="31"/>
        <v>0</v>
      </c>
      <c r="J500" s="188">
        <v>0</v>
      </c>
      <c r="K500" s="188">
        <v>0</v>
      </c>
      <c r="L500" s="188">
        <v>0</v>
      </c>
      <c r="M500" s="188">
        <v>0</v>
      </c>
      <c r="N500" s="217"/>
      <c r="O500" s="235"/>
      <c r="P500" s="235"/>
      <c r="Q500" s="144"/>
      <c r="R500" s="147">
        <v>0</v>
      </c>
      <c r="S500" s="235"/>
    </row>
    <row r="501" spans="1:22" s="43" customFormat="1" ht="58.7" hidden="1" customHeight="1" collapsed="1">
      <c r="A501" s="267"/>
      <c r="B501" s="225" t="s">
        <v>510</v>
      </c>
      <c r="C501" s="226" t="s">
        <v>478</v>
      </c>
      <c r="D501" s="132"/>
      <c r="E501" s="319"/>
      <c r="F501" s="147">
        <v>2016</v>
      </c>
      <c r="G501" s="188">
        <v>9.5173769999999998</v>
      </c>
      <c r="H501" s="188">
        <v>0</v>
      </c>
      <c r="I501" s="143">
        <f t="shared" si="31"/>
        <v>0</v>
      </c>
      <c r="J501" s="188">
        <v>0</v>
      </c>
      <c r="K501" s="188">
        <v>0</v>
      </c>
      <c r="L501" s="188">
        <v>0</v>
      </c>
      <c r="M501" s="188">
        <v>0</v>
      </c>
      <c r="N501" s="217"/>
      <c r="O501" s="235"/>
      <c r="P501" s="235"/>
      <c r="Q501" s="144"/>
      <c r="R501" s="147">
        <v>0</v>
      </c>
      <c r="S501" s="235"/>
      <c r="T501" s="51"/>
      <c r="U501" s="51"/>
    </row>
    <row r="502" spans="1:22" s="43" customFormat="1" ht="53.65" hidden="1" customHeight="1" outlineLevel="1">
      <c r="A502" s="195"/>
      <c r="B502" s="225" t="s">
        <v>61</v>
      </c>
      <c r="C502" s="226" t="s">
        <v>642</v>
      </c>
      <c r="D502" s="319" t="s">
        <v>54</v>
      </c>
      <c r="E502" s="319"/>
      <c r="F502" s="147"/>
      <c r="G502" s="188"/>
      <c r="H502" s="188"/>
      <c r="I502" s="143">
        <f t="shared" si="31"/>
        <v>0</v>
      </c>
      <c r="J502" s="188"/>
      <c r="K502" s="188"/>
      <c r="L502" s="188"/>
      <c r="M502" s="188"/>
      <c r="N502" s="217"/>
      <c r="O502" s="235"/>
      <c r="P502" s="235"/>
      <c r="Q502" s="194"/>
      <c r="R502" s="147" t="s">
        <v>511</v>
      </c>
      <c r="S502" s="147"/>
      <c r="T502" s="50"/>
      <c r="U502" s="50"/>
      <c r="V502" s="50" t="s">
        <v>268</v>
      </c>
    </row>
    <row r="503" spans="1:22" s="43" customFormat="1" ht="51.6" hidden="1" customHeight="1" outlineLevel="1">
      <c r="A503" s="195"/>
      <c r="B503" s="225" t="s">
        <v>512</v>
      </c>
      <c r="C503" s="226" t="s">
        <v>627</v>
      </c>
      <c r="D503" s="319" t="s">
        <v>54</v>
      </c>
      <c r="E503" s="319"/>
      <c r="F503" s="147" t="s">
        <v>247</v>
      </c>
      <c r="G503" s="188">
        <v>4.0805999999999996</v>
      </c>
      <c r="H503" s="188">
        <v>0</v>
      </c>
      <c r="I503" s="143">
        <f t="shared" si="31"/>
        <v>4.0805999999999996</v>
      </c>
      <c r="J503" s="188">
        <v>0</v>
      </c>
      <c r="K503" s="188">
        <v>0</v>
      </c>
      <c r="L503" s="188">
        <v>4.0805999999999996</v>
      </c>
      <c r="M503" s="188">
        <v>0</v>
      </c>
      <c r="N503" s="217"/>
      <c r="O503" s="235"/>
      <c r="P503" s="235"/>
      <c r="Q503" s="144"/>
      <c r="R503" s="147" t="s">
        <v>513</v>
      </c>
      <c r="S503" s="147"/>
      <c r="T503" s="50"/>
      <c r="U503" s="50"/>
      <c r="V503" s="50" t="s">
        <v>516</v>
      </c>
    </row>
    <row r="504" spans="1:22" s="43" customFormat="1" ht="52.35" hidden="1" customHeight="1" collapsed="1">
      <c r="A504" s="195"/>
      <c r="B504" s="225" t="s">
        <v>514</v>
      </c>
      <c r="C504" s="226" t="s">
        <v>627</v>
      </c>
      <c r="D504" s="319" t="s">
        <v>54</v>
      </c>
      <c r="E504" s="319"/>
      <c r="F504" s="147" t="s">
        <v>515</v>
      </c>
      <c r="G504" s="188">
        <v>12.311399999999999</v>
      </c>
      <c r="H504" s="188">
        <v>8.9362000000000013</v>
      </c>
      <c r="I504" s="143">
        <f t="shared" si="31"/>
        <v>3.3752</v>
      </c>
      <c r="J504" s="188">
        <v>0</v>
      </c>
      <c r="K504" s="188">
        <v>0</v>
      </c>
      <c r="L504" s="188">
        <v>3.3752</v>
      </c>
      <c r="M504" s="188">
        <v>0</v>
      </c>
      <c r="N504" s="217"/>
      <c r="O504" s="235"/>
      <c r="P504" s="235"/>
      <c r="Q504" s="144"/>
      <c r="R504" s="147" t="s">
        <v>513</v>
      </c>
      <c r="S504" s="147"/>
      <c r="T504" s="93"/>
      <c r="U504" s="93"/>
      <c r="V504" s="93"/>
    </row>
    <row r="505" spans="1:22" s="43" customFormat="1" ht="61.35" hidden="1" customHeight="1">
      <c r="A505" s="195"/>
      <c r="B505" s="225" t="s">
        <v>517</v>
      </c>
      <c r="C505" s="226" t="s">
        <v>518</v>
      </c>
      <c r="D505" s="319" t="s">
        <v>54</v>
      </c>
      <c r="E505" s="158"/>
      <c r="F505" s="145" t="s">
        <v>365</v>
      </c>
      <c r="G505" s="188"/>
      <c r="H505" s="188"/>
      <c r="I505" s="143">
        <f t="shared" si="31"/>
        <v>0</v>
      </c>
      <c r="J505" s="192"/>
      <c r="K505" s="192"/>
      <c r="L505" s="192"/>
      <c r="M505" s="188"/>
      <c r="N505" s="217">
        <v>2013</v>
      </c>
      <c r="O505" s="235"/>
      <c r="P505" s="235"/>
      <c r="Q505" s="144"/>
      <c r="R505" s="268" t="s">
        <v>519</v>
      </c>
      <c r="S505" s="147"/>
      <c r="T505" s="93"/>
      <c r="U505" s="93"/>
      <c r="V505" s="93"/>
    </row>
    <row r="506" spans="1:22" s="43" customFormat="1" ht="51" hidden="1">
      <c r="A506" s="195"/>
      <c r="B506" s="225" t="s">
        <v>520</v>
      </c>
      <c r="C506" s="226" t="s">
        <v>427</v>
      </c>
      <c r="D506" s="319" t="s">
        <v>246</v>
      </c>
      <c r="E506" s="319"/>
      <c r="F506" s="147" t="s">
        <v>521</v>
      </c>
      <c r="G506" s="188">
        <v>123.36</v>
      </c>
      <c r="H506" s="192"/>
      <c r="I506" s="143">
        <f t="shared" si="31"/>
        <v>123.363</v>
      </c>
      <c r="J506" s="188"/>
      <c r="K506" s="188">
        <v>118.941</v>
      </c>
      <c r="L506" s="188"/>
      <c r="M506" s="188">
        <v>4.4219999999999997</v>
      </c>
      <c r="N506" s="217">
        <v>2013</v>
      </c>
      <c r="O506" s="235"/>
      <c r="P506" s="235"/>
      <c r="Q506" s="144"/>
      <c r="R506" s="194" t="s">
        <v>519</v>
      </c>
      <c r="S506" s="147"/>
      <c r="T506" s="93"/>
      <c r="U506" s="93"/>
      <c r="V506" s="93"/>
    </row>
    <row r="507" spans="1:22" s="43" customFormat="1" ht="139.69999999999999" hidden="1" customHeight="1">
      <c r="A507" s="195"/>
      <c r="B507" s="225" t="s">
        <v>824</v>
      </c>
      <c r="C507" s="226" t="s">
        <v>522</v>
      </c>
      <c r="D507" s="158" t="s">
        <v>98</v>
      </c>
      <c r="E507" s="319"/>
      <c r="F507" s="147">
        <v>2013</v>
      </c>
      <c r="G507" s="188">
        <v>7</v>
      </c>
      <c r="H507" s="188"/>
      <c r="I507" s="143">
        <f t="shared" si="31"/>
        <v>0</v>
      </c>
      <c r="J507" s="188"/>
      <c r="K507" s="188"/>
      <c r="L507" s="188"/>
      <c r="M507" s="188"/>
      <c r="N507" s="217">
        <v>2013</v>
      </c>
      <c r="O507" s="235"/>
      <c r="P507" s="235"/>
      <c r="Q507" s="144"/>
      <c r="R507" s="194" t="s">
        <v>519</v>
      </c>
      <c r="S507" s="147"/>
      <c r="T507" s="50" t="s">
        <v>526</v>
      </c>
      <c r="U507" s="50" t="s">
        <v>526</v>
      </c>
      <c r="V507" s="50"/>
    </row>
    <row r="508" spans="1:22" s="43" customFormat="1" ht="126.95" hidden="1" customHeight="1">
      <c r="A508" s="195"/>
      <c r="B508" s="225" t="s">
        <v>523</v>
      </c>
      <c r="C508" s="226" t="s">
        <v>387</v>
      </c>
      <c r="D508" s="158" t="s">
        <v>98</v>
      </c>
      <c r="E508" s="319"/>
      <c r="F508" s="147" t="s">
        <v>524</v>
      </c>
      <c r="G508" s="188">
        <v>272</v>
      </c>
      <c r="H508" s="188"/>
      <c r="I508" s="143">
        <f t="shared" si="31"/>
        <v>0</v>
      </c>
      <c r="J508" s="188"/>
      <c r="K508" s="188"/>
      <c r="L508" s="188"/>
      <c r="M508" s="188"/>
      <c r="N508" s="217">
        <v>2012</v>
      </c>
      <c r="O508" s="235"/>
      <c r="P508" s="235"/>
      <c r="Q508" s="144"/>
      <c r="R508" s="194" t="s">
        <v>525</v>
      </c>
      <c r="S508" s="147"/>
      <c r="T508" s="50" t="s">
        <v>529</v>
      </c>
      <c r="U508" s="50" t="s">
        <v>529</v>
      </c>
      <c r="V508" s="50"/>
    </row>
    <row r="509" spans="1:22" s="43" customFormat="1" ht="38.25" hidden="1">
      <c r="A509" s="195"/>
      <c r="B509" s="225" t="s">
        <v>527</v>
      </c>
      <c r="C509" s="226" t="s">
        <v>528</v>
      </c>
      <c r="D509" s="158" t="s">
        <v>98</v>
      </c>
      <c r="E509" s="319"/>
      <c r="F509" s="147" t="s">
        <v>521</v>
      </c>
      <c r="G509" s="188">
        <v>150</v>
      </c>
      <c r="H509" s="188"/>
      <c r="I509" s="188">
        <f t="shared" si="31"/>
        <v>0</v>
      </c>
      <c r="J509" s="188"/>
      <c r="K509" s="188"/>
      <c r="L509" s="188"/>
      <c r="M509" s="188"/>
      <c r="N509" s="217">
        <v>2012</v>
      </c>
      <c r="O509" s="235"/>
      <c r="P509" s="235"/>
      <c r="Q509" s="144"/>
      <c r="R509" s="194" t="s">
        <v>525</v>
      </c>
      <c r="S509" s="147"/>
      <c r="T509" s="94"/>
      <c r="U509" s="94"/>
      <c r="V509" s="94"/>
    </row>
    <row r="510" spans="1:22" ht="15">
      <c r="A510" s="269"/>
      <c r="B510" s="270"/>
      <c r="C510" s="271"/>
      <c r="D510" s="271"/>
      <c r="E510" s="271"/>
      <c r="F510" s="272"/>
      <c r="G510" s="273"/>
      <c r="H510" s="273"/>
      <c r="I510" s="273"/>
      <c r="J510" s="273"/>
      <c r="K510" s="273"/>
      <c r="L510" s="273"/>
      <c r="M510" s="273"/>
      <c r="N510" s="274"/>
      <c r="O510" s="275"/>
      <c r="P510" s="275"/>
      <c r="Q510" s="275"/>
      <c r="R510" s="276"/>
      <c r="S510" s="277"/>
    </row>
    <row r="511" spans="1:22">
      <c r="A511" s="159" t="s">
        <v>611</v>
      </c>
      <c r="B511" s="278" t="s">
        <v>608</v>
      </c>
      <c r="C511" s="159"/>
      <c r="D511" s="159"/>
      <c r="E511" s="159"/>
      <c r="F511" s="160"/>
      <c r="G511" s="161"/>
      <c r="H511" s="161"/>
      <c r="I511" s="161"/>
      <c r="J511" s="161"/>
      <c r="K511" s="161"/>
      <c r="L511" s="161"/>
      <c r="M511" s="161"/>
      <c r="N511" s="162"/>
      <c r="O511" s="159"/>
      <c r="P511" s="159"/>
      <c r="Q511" s="159"/>
      <c r="R511" s="159"/>
      <c r="S511" s="159"/>
    </row>
    <row r="512" spans="1:22">
      <c r="A512" s="159"/>
      <c r="B512" s="278" t="s">
        <v>1029</v>
      </c>
      <c r="C512" s="159"/>
      <c r="D512" s="159"/>
      <c r="E512" s="159"/>
      <c r="F512" s="160"/>
      <c r="G512" s="161"/>
      <c r="H512" s="161"/>
      <c r="I512" s="161"/>
      <c r="J512" s="161"/>
      <c r="K512" s="161"/>
      <c r="L512" s="161"/>
      <c r="M512" s="161"/>
      <c r="N512" s="162"/>
      <c r="O512" s="159"/>
      <c r="P512" s="159"/>
      <c r="Q512" s="159"/>
      <c r="R512" s="159"/>
      <c r="S512" s="159"/>
    </row>
    <row r="513" spans="1:22">
      <c r="A513" s="159"/>
      <c r="B513" s="278" t="s">
        <v>610</v>
      </c>
      <c r="C513" s="159"/>
      <c r="D513" s="159"/>
      <c r="E513" s="159"/>
      <c r="F513" s="160"/>
      <c r="G513" s="161"/>
      <c r="H513" s="161"/>
      <c r="I513" s="161"/>
      <c r="J513" s="161"/>
      <c r="K513" s="161"/>
      <c r="L513" s="161"/>
      <c r="M513" s="161"/>
      <c r="N513" s="162"/>
      <c r="O513" s="159"/>
      <c r="P513" s="159"/>
      <c r="Q513" s="159"/>
      <c r="R513" s="159"/>
      <c r="S513" s="159"/>
    </row>
    <row r="514" spans="1:22">
      <c r="A514" s="159"/>
      <c r="B514" s="278" t="s">
        <v>606</v>
      </c>
      <c r="C514" s="159"/>
      <c r="D514" s="159"/>
      <c r="E514" s="159"/>
      <c r="F514" s="160"/>
      <c r="G514" s="161"/>
      <c r="H514" s="161"/>
      <c r="I514" s="161"/>
      <c r="J514" s="161"/>
      <c r="K514" s="161"/>
      <c r="L514" s="161"/>
      <c r="M514" s="161"/>
      <c r="N514" s="162"/>
      <c r="O514" s="159"/>
      <c r="P514" s="159"/>
      <c r="Q514" s="159"/>
      <c r="R514" s="159"/>
      <c r="S514" s="159"/>
    </row>
    <row r="515" spans="1:22">
      <c r="A515" s="159"/>
      <c r="B515" s="278" t="s">
        <v>629</v>
      </c>
      <c r="C515" s="159"/>
      <c r="D515" s="159"/>
      <c r="E515" s="159"/>
      <c r="F515" s="160"/>
      <c r="G515" s="161"/>
      <c r="H515" s="161"/>
      <c r="I515" s="161"/>
      <c r="J515" s="161"/>
      <c r="K515" s="161"/>
      <c r="L515" s="161"/>
      <c r="M515" s="161"/>
      <c r="N515" s="162"/>
      <c r="O515" s="159"/>
      <c r="P515" s="159"/>
      <c r="Q515" s="159"/>
      <c r="R515" s="159"/>
      <c r="S515" s="159"/>
    </row>
    <row r="516" spans="1:22">
      <c r="A516" s="159"/>
      <c r="B516" s="278" t="s">
        <v>647</v>
      </c>
      <c r="C516" s="159"/>
      <c r="D516" s="159"/>
      <c r="E516" s="159"/>
      <c r="F516" s="160"/>
      <c r="G516" s="161"/>
      <c r="H516" s="161"/>
      <c r="I516" s="161"/>
      <c r="J516" s="161"/>
      <c r="K516" s="161"/>
      <c r="L516" s="161"/>
      <c r="M516" s="161"/>
      <c r="N516" s="162"/>
      <c r="O516" s="159"/>
      <c r="P516" s="159"/>
      <c r="Q516" s="159"/>
      <c r="R516" s="159"/>
      <c r="S516" s="159"/>
    </row>
    <row r="517" spans="1:22">
      <c r="A517" s="159"/>
      <c r="B517" s="278" t="s">
        <v>1030</v>
      </c>
      <c r="C517" s="159"/>
      <c r="D517" s="159"/>
      <c r="E517" s="159"/>
      <c r="F517" s="160"/>
      <c r="G517" s="161"/>
      <c r="H517" s="161"/>
      <c r="I517" s="161"/>
      <c r="J517" s="161"/>
      <c r="K517" s="161"/>
      <c r="L517" s="161"/>
      <c r="M517" s="161"/>
      <c r="N517" s="162"/>
      <c r="O517" s="159"/>
      <c r="P517" s="159"/>
      <c r="Q517" s="159"/>
      <c r="R517" s="159"/>
      <c r="S517" s="159"/>
    </row>
    <row r="518" spans="1:22" s="95" customFormat="1">
      <c r="A518" s="159"/>
      <c r="B518" s="278" t="s">
        <v>609</v>
      </c>
      <c r="C518" s="159"/>
      <c r="D518" s="159"/>
      <c r="E518" s="159"/>
      <c r="F518" s="160"/>
      <c r="G518" s="161"/>
      <c r="H518" s="161"/>
      <c r="I518" s="161"/>
      <c r="J518" s="161"/>
      <c r="K518" s="161"/>
      <c r="L518" s="161"/>
      <c r="M518" s="161"/>
      <c r="N518" s="162"/>
      <c r="O518" s="159"/>
      <c r="P518" s="159"/>
      <c r="Q518" s="159"/>
      <c r="R518" s="159"/>
      <c r="S518" s="159"/>
    </row>
    <row r="519" spans="1:22">
      <c r="A519" s="279"/>
      <c r="B519" s="279" t="s">
        <v>631</v>
      </c>
      <c r="C519" s="279"/>
      <c r="D519" s="279"/>
      <c r="E519" s="279"/>
      <c r="F519" s="278"/>
      <c r="G519" s="280"/>
      <c r="H519" s="280"/>
      <c r="I519" s="280"/>
      <c r="J519" s="280"/>
      <c r="K519" s="280"/>
      <c r="L519" s="280"/>
      <c r="M519" s="280"/>
      <c r="N519" s="281"/>
      <c r="O519" s="279"/>
      <c r="P519" s="279"/>
      <c r="Q519" s="279"/>
      <c r="R519" s="279"/>
      <c r="S519" s="279"/>
    </row>
    <row r="520" spans="1:22">
      <c r="A520" s="159"/>
      <c r="B520" s="278" t="s">
        <v>825</v>
      </c>
      <c r="C520" s="159"/>
      <c r="D520" s="159"/>
      <c r="E520" s="159"/>
      <c r="F520" s="160"/>
      <c r="G520" s="161"/>
      <c r="H520" s="161"/>
      <c r="I520" s="161"/>
      <c r="J520" s="161"/>
      <c r="K520" s="161"/>
      <c r="L520" s="161"/>
      <c r="M520" s="161"/>
      <c r="N520" s="162"/>
      <c r="O520" s="159"/>
      <c r="P520" s="159"/>
      <c r="Q520" s="159"/>
      <c r="R520" s="159"/>
      <c r="S520" s="159"/>
    </row>
    <row r="521" spans="1:22">
      <c r="A521" s="159"/>
      <c r="B521" s="278" t="s">
        <v>630</v>
      </c>
      <c r="C521" s="159"/>
      <c r="D521" s="159"/>
      <c r="E521" s="159"/>
      <c r="F521" s="160"/>
      <c r="G521" s="161"/>
      <c r="H521" s="161"/>
      <c r="I521" s="161"/>
      <c r="J521" s="161"/>
      <c r="K521" s="161"/>
      <c r="L521" s="161"/>
      <c r="M521" s="161"/>
      <c r="N521" s="162"/>
      <c r="O521" s="159"/>
      <c r="P521" s="159"/>
      <c r="Q521" s="159"/>
      <c r="R521" s="159"/>
      <c r="S521" s="159"/>
    </row>
    <row r="522" spans="1:22">
      <c r="A522" s="159"/>
      <c r="B522" s="278" t="s">
        <v>607</v>
      </c>
      <c r="C522" s="159"/>
      <c r="D522" s="159"/>
      <c r="E522" s="159"/>
      <c r="F522" s="160"/>
      <c r="G522" s="161"/>
      <c r="H522" s="161"/>
      <c r="I522" s="161"/>
      <c r="J522" s="161"/>
      <c r="K522" s="161"/>
      <c r="L522" s="161"/>
      <c r="M522" s="161"/>
      <c r="N522" s="162"/>
      <c r="O522" s="159"/>
      <c r="P522" s="159"/>
      <c r="Q522" s="159"/>
      <c r="R522" s="159"/>
      <c r="S522" s="159"/>
    </row>
    <row r="523" spans="1:22">
      <c r="A523" s="159"/>
      <c r="B523" s="278" t="s">
        <v>1031</v>
      </c>
      <c r="C523" s="159"/>
      <c r="D523" s="159"/>
      <c r="E523" s="159"/>
      <c r="F523" s="160"/>
      <c r="G523" s="161"/>
      <c r="H523" s="161"/>
      <c r="I523" s="161"/>
      <c r="J523" s="161"/>
      <c r="K523" s="161"/>
      <c r="L523" s="161"/>
      <c r="M523" s="161"/>
      <c r="N523" s="162"/>
      <c r="O523" s="159"/>
      <c r="P523" s="159"/>
      <c r="Q523" s="159"/>
      <c r="R523" s="159"/>
      <c r="S523" s="159"/>
    </row>
    <row r="524" spans="1:22">
      <c r="A524" s="159"/>
      <c r="B524" s="278" t="s">
        <v>713</v>
      </c>
      <c r="C524" s="159"/>
      <c r="D524" s="159"/>
      <c r="E524" s="159"/>
      <c r="F524" s="160"/>
      <c r="G524" s="161"/>
      <c r="H524" s="161"/>
      <c r="I524" s="161"/>
      <c r="J524" s="161"/>
      <c r="K524" s="161"/>
      <c r="L524" s="161"/>
      <c r="M524" s="161"/>
      <c r="N524" s="162"/>
      <c r="O524" s="159"/>
      <c r="P524" s="159"/>
      <c r="Q524" s="159"/>
      <c r="R524" s="159"/>
      <c r="S524" s="159"/>
    </row>
    <row r="525" spans="1:22">
      <c r="A525" s="159"/>
      <c r="B525" s="278" t="s">
        <v>1034</v>
      </c>
      <c r="C525" s="159"/>
      <c r="D525" s="159"/>
      <c r="E525" s="159"/>
      <c r="F525" s="160"/>
      <c r="G525" s="161"/>
      <c r="H525" s="161"/>
      <c r="I525" s="161"/>
      <c r="J525" s="161"/>
      <c r="K525" s="161"/>
      <c r="L525" s="161"/>
      <c r="M525" s="161"/>
      <c r="N525" s="162"/>
      <c r="O525" s="159"/>
      <c r="P525" s="159"/>
      <c r="Q525" s="159"/>
      <c r="R525" s="159"/>
      <c r="S525" s="159"/>
    </row>
    <row r="526" spans="1:22">
      <c r="A526" s="159"/>
      <c r="B526" s="278" t="s">
        <v>1032</v>
      </c>
      <c r="C526" s="159"/>
      <c r="D526" s="159"/>
      <c r="E526" s="159"/>
      <c r="F526" s="160"/>
      <c r="G526" s="161"/>
      <c r="H526" s="161"/>
      <c r="I526" s="161"/>
      <c r="J526" s="161"/>
      <c r="K526" s="161"/>
      <c r="L526" s="161"/>
      <c r="M526" s="161"/>
      <c r="N526" s="162"/>
      <c r="O526" s="159"/>
      <c r="P526" s="159"/>
      <c r="Q526" s="159"/>
      <c r="R526" s="159"/>
      <c r="S526" s="159"/>
    </row>
    <row r="527" spans="1:22" s="43" customFormat="1" ht="15">
      <c r="A527" s="159"/>
      <c r="B527" s="278"/>
      <c r="C527" s="159"/>
      <c r="D527" s="159"/>
      <c r="E527" s="159"/>
      <c r="F527" s="160"/>
      <c r="G527" s="161"/>
      <c r="H527" s="161"/>
      <c r="I527" s="161"/>
      <c r="J527" s="161"/>
      <c r="K527" s="161"/>
      <c r="L527" s="161"/>
      <c r="M527" s="161"/>
      <c r="N527" s="162"/>
      <c r="O527" s="159"/>
      <c r="P527" s="159"/>
      <c r="Q527" s="159"/>
      <c r="R527" s="159"/>
      <c r="S527" s="159"/>
      <c r="T527" s="68"/>
      <c r="U527" s="68"/>
      <c r="V527" s="68"/>
    </row>
    <row r="528" spans="1:22" s="43" customFormat="1" ht="15.75">
      <c r="A528" s="160" t="s">
        <v>605</v>
      </c>
      <c r="B528" s="278" t="s">
        <v>530</v>
      </c>
      <c r="C528" s="278"/>
      <c r="D528" s="278"/>
      <c r="E528" s="160"/>
      <c r="F528" s="203"/>
      <c r="G528" s="282"/>
      <c r="H528" s="282"/>
      <c r="I528" s="282"/>
      <c r="J528" s="282"/>
      <c r="K528" s="282"/>
      <c r="L528" s="282"/>
      <c r="M528" s="282"/>
      <c r="N528" s="283"/>
      <c r="O528" s="284"/>
      <c r="P528" s="284"/>
      <c r="Q528" s="284"/>
      <c r="R528" s="203"/>
      <c r="S528" s="203"/>
      <c r="T528" s="97"/>
      <c r="U528" s="97"/>
      <c r="V528" s="97"/>
    </row>
    <row r="529" spans="1:22" s="43" customFormat="1" ht="15.75">
      <c r="A529" s="160"/>
      <c r="B529" s="278" t="s">
        <v>531</v>
      </c>
      <c r="C529" s="278"/>
      <c r="D529" s="278"/>
      <c r="E529" s="160"/>
      <c r="F529" s="203"/>
      <c r="G529" s="282"/>
      <c r="H529" s="282"/>
      <c r="I529" s="282"/>
      <c r="J529" s="282"/>
      <c r="K529" s="285"/>
      <c r="L529" s="285"/>
      <c r="M529" s="285"/>
      <c r="N529" s="286"/>
      <c r="O529" s="287"/>
      <c r="P529" s="287"/>
      <c r="Q529" s="288"/>
      <c r="R529" s="289"/>
      <c r="S529" s="290"/>
      <c r="T529" s="68"/>
      <c r="U529" s="68"/>
      <c r="V529" s="68"/>
    </row>
    <row r="530" spans="1:22" s="43" customFormat="1" ht="15">
      <c r="A530" s="160"/>
      <c r="B530" s="278" t="s">
        <v>532</v>
      </c>
      <c r="C530" s="278"/>
      <c r="D530" s="278"/>
      <c r="E530" s="160"/>
      <c r="F530" s="203"/>
      <c r="G530" s="282"/>
      <c r="H530" s="282"/>
      <c r="I530" s="282"/>
      <c r="J530" s="282"/>
      <c r="K530" s="282"/>
      <c r="L530" s="282"/>
      <c r="M530" s="282"/>
      <c r="N530" s="283"/>
      <c r="O530" s="284"/>
      <c r="P530" s="284"/>
      <c r="Q530" s="284"/>
      <c r="R530" s="203"/>
      <c r="S530" s="203"/>
      <c r="T530" s="93"/>
      <c r="U530" s="93"/>
      <c r="V530" s="93"/>
    </row>
    <row r="531" spans="1:22" s="96" customFormat="1" ht="15">
      <c r="A531" s="291"/>
      <c r="B531" s="278" t="s">
        <v>533</v>
      </c>
      <c r="C531" s="292"/>
      <c r="D531" s="292"/>
      <c r="E531" s="136"/>
      <c r="F531" s="203"/>
      <c r="G531" s="282"/>
      <c r="H531" s="282"/>
      <c r="I531" s="282"/>
      <c r="J531" s="282"/>
      <c r="K531" s="282"/>
      <c r="L531" s="282"/>
      <c r="M531" s="282"/>
      <c r="N531" s="283"/>
      <c r="O531" s="284"/>
      <c r="P531" s="284"/>
      <c r="Q531" s="284"/>
      <c r="R531" s="293"/>
      <c r="S531" s="234"/>
      <c r="T531" s="93"/>
      <c r="U531" s="93"/>
      <c r="V531" s="93"/>
    </row>
    <row r="532" spans="1:22" s="96" customFormat="1" ht="15">
      <c r="A532" s="291"/>
      <c r="B532" s="278" t="s">
        <v>534</v>
      </c>
      <c r="C532" s="292"/>
      <c r="D532" s="292"/>
      <c r="E532" s="136"/>
      <c r="F532" s="203"/>
      <c r="G532" s="282"/>
      <c r="H532" s="282"/>
      <c r="I532" s="282"/>
      <c r="J532" s="282"/>
      <c r="K532" s="282"/>
      <c r="L532" s="282"/>
      <c r="M532" s="282"/>
      <c r="N532" s="283"/>
      <c r="O532" s="284"/>
      <c r="P532" s="284"/>
      <c r="Q532" s="284"/>
      <c r="R532" s="293"/>
      <c r="S532" s="234"/>
      <c r="T532" s="93"/>
      <c r="U532" s="93"/>
      <c r="V532" s="93"/>
    </row>
    <row r="533" spans="1:22" ht="15">
      <c r="A533" s="291"/>
      <c r="B533" s="278" t="s">
        <v>535</v>
      </c>
      <c r="C533" s="292"/>
      <c r="D533" s="292"/>
      <c r="E533" s="136"/>
      <c r="F533" s="203"/>
      <c r="G533" s="282"/>
      <c r="H533" s="282"/>
      <c r="I533" s="282"/>
      <c r="J533" s="282"/>
      <c r="K533" s="282"/>
      <c r="L533" s="282"/>
      <c r="M533" s="282"/>
      <c r="N533" s="283"/>
      <c r="O533" s="284"/>
      <c r="P533" s="284"/>
      <c r="Q533" s="284"/>
      <c r="R533" s="293"/>
      <c r="S533" s="234"/>
    </row>
    <row r="534" spans="1:22">
      <c r="A534" s="159"/>
      <c r="B534" s="278"/>
      <c r="C534" s="159"/>
      <c r="D534" s="159"/>
      <c r="E534" s="159"/>
      <c r="F534" s="160"/>
      <c r="G534" s="161"/>
      <c r="H534" s="161"/>
      <c r="I534" s="161"/>
      <c r="J534" s="161"/>
      <c r="K534" s="161"/>
      <c r="L534" s="161"/>
      <c r="M534" s="161"/>
      <c r="N534" s="162"/>
      <c r="O534" s="159"/>
      <c r="P534" s="159"/>
      <c r="Q534" s="159"/>
      <c r="R534" s="159"/>
      <c r="S534" s="159"/>
    </row>
    <row r="535" spans="1:22">
      <c r="A535" s="159" t="s">
        <v>612</v>
      </c>
      <c r="B535" s="279" t="s">
        <v>613</v>
      </c>
      <c r="C535" s="159"/>
      <c r="D535" s="159"/>
      <c r="E535" s="159"/>
      <c r="F535" s="160"/>
      <c r="G535" s="161"/>
      <c r="H535" s="161"/>
      <c r="I535" s="161"/>
      <c r="J535" s="161"/>
      <c r="K535" s="161"/>
      <c r="L535" s="161"/>
      <c r="M535" s="161"/>
      <c r="N535" s="162"/>
      <c r="O535" s="159"/>
      <c r="P535" s="159"/>
      <c r="Q535" s="159"/>
      <c r="R535" s="159"/>
      <c r="S535" s="159"/>
    </row>
    <row r="536" spans="1:22">
      <c r="A536" s="159"/>
      <c r="B536" s="279"/>
      <c r="C536" s="159"/>
      <c r="D536" s="159"/>
      <c r="E536" s="159"/>
      <c r="F536" s="160"/>
      <c r="G536" s="161"/>
      <c r="H536" s="161"/>
      <c r="I536" s="161"/>
      <c r="J536" s="161"/>
      <c r="K536" s="161"/>
      <c r="L536" s="161"/>
      <c r="M536" s="161"/>
      <c r="N536" s="162"/>
      <c r="O536" s="159"/>
      <c r="P536" s="159"/>
      <c r="Q536" s="159"/>
      <c r="R536" s="159"/>
      <c r="S536" s="159"/>
    </row>
    <row r="537" spans="1:22">
      <c r="A537" s="159"/>
      <c r="B537" s="279"/>
      <c r="C537" s="159"/>
      <c r="D537" s="159"/>
      <c r="E537" s="159"/>
      <c r="F537" s="160"/>
      <c r="G537" s="161"/>
      <c r="H537" s="161"/>
      <c r="I537" s="161"/>
      <c r="J537" s="161"/>
      <c r="K537" s="161"/>
      <c r="L537" s="161"/>
      <c r="M537" s="161"/>
      <c r="N537" s="162"/>
      <c r="O537" s="159"/>
      <c r="P537" s="159"/>
      <c r="Q537" s="159"/>
      <c r="R537" s="159"/>
      <c r="S537" s="159"/>
    </row>
    <row r="538" spans="1:22">
      <c r="A538" s="159"/>
      <c r="B538" s="279"/>
      <c r="C538" s="159"/>
      <c r="D538" s="159"/>
      <c r="E538" s="159"/>
      <c r="F538" s="160"/>
      <c r="G538" s="161"/>
      <c r="H538" s="161"/>
      <c r="I538" s="161"/>
      <c r="J538" s="161"/>
      <c r="K538" s="161"/>
      <c r="L538" s="161"/>
      <c r="M538" s="161"/>
      <c r="N538" s="162"/>
      <c r="O538" s="159"/>
      <c r="P538" s="159"/>
      <c r="Q538" s="159"/>
      <c r="R538" s="159"/>
      <c r="S538" s="159"/>
    </row>
    <row r="539" spans="1:22">
      <c r="A539" s="159"/>
      <c r="B539" s="279"/>
      <c r="C539" s="159"/>
      <c r="D539" s="159"/>
      <c r="E539" s="159"/>
      <c r="F539" s="160"/>
      <c r="G539" s="161"/>
      <c r="H539" s="161"/>
      <c r="I539" s="161"/>
      <c r="J539" s="161"/>
      <c r="K539" s="161"/>
      <c r="L539" s="161"/>
      <c r="M539" s="161"/>
      <c r="N539" s="162"/>
      <c r="O539" s="159"/>
      <c r="P539" s="159"/>
      <c r="Q539" s="159"/>
      <c r="R539" s="159"/>
      <c r="S539" s="159"/>
    </row>
    <row r="540" spans="1:22">
      <c r="A540" s="159"/>
      <c r="B540" s="279"/>
      <c r="C540" s="159"/>
      <c r="D540" s="159"/>
      <c r="E540" s="159"/>
      <c r="F540" s="160"/>
      <c r="G540" s="161"/>
      <c r="H540" s="161"/>
      <c r="I540" s="161"/>
      <c r="J540" s="161"/>
      <c r="K540" s="161"/>
      <c r="L540" s="161"/>
      <c r="M540" s="161"/>
      <c r="N540" s="162"/>
      <c r="O540" s="159"/>
      <c r="P540" s="159"/>
      <c r="Q540" s="159"/>
      <c r="R540" s="159"/>
      <c r="S540" s="159"/>
    </row>
    <row r="541" spans="1:22">
      <c r="A541" s="159"/>
      <c r="B541" s="279"/>
      <c r="C541" s="159"/>
      <c r="D541" s="159"/>
      <c r="E541" s="159"/>
      <c r="F541" s="160"/>
      <c r="G541" s="161"/>
      <c r="H541" s="161"/>
      <c r="I541" s="161"/>
      <c r="J541" s="161"/>
      <c r="K541" s="161"/>
      <c r="L541" s="161"/>
      <c r="M541" s="161"/>
      <c r="N541" s="162"/>
      <c r="O541" s="159"/>
      <c r="P541" s="159"/>
      <c r="Q541" s="159"/>
      <c r="R541" s="159"/>
      <c r="S541" s="159"/>
    </row>
    <row r="542" spans="1:22">
      <c r="A542" s="159"/>
      <c r="B542" s="279"/>
      <c r="C542" s="159"/>
      <c r="D542" s="159"/>
      <c r="E542" s="159"/>
      <c r="F542" s="160"/>
      <c r="G542" s="161"/>
      <c r="H542" s="161"/>
      <c r="I542" s="161"/>
      <c r="J542" s="161"/>
      <c r="K542" s="161"/>
      <c r="L542" s="161"/>
      <c r="M542" s="161"/>
      <c r="N542" s="162"/>
      <c r="O542" s="159"/>
      <c r="P542" s="159"/>
      <c r="Q542" s="159"/>
      <c r="R542" s="159"/>
      <c r="S542" s="159"/>
    </row>
    <row r="543" spans="1:22">
      <c r="A543" s="159"/>
      <c r="B543" s="279"/>
      <c r="C543" s="159"/>
      <c r="D543" s="159"/>
      <c r="E543" s="159"/>
      <c r="F543" s="160"/>
      <c r="G543" s="161"/>
      <c r="H543" s="161"/>
      <c r="I543" s="161"/>
      <c r="J543" s="161"/>
      <c r="K543" s="161"/>
      <c r="L543" s="161"/>
      <c r="M543" s="161"/>
      <c r="N543" s="162"/>
      <c r="O543" s="159"/>
      <c r="P543" s="159"/>
      <c r="Q543" s="159"/>
      <c r="R543" s="159"/>
      <c r="S543" s="159"/>
    </row>
    <row r="544" spans="1:22" ht="20.25" customHeight="1">
      <c r="A544" s="159"/>
      <c r="B544" s="279"/>
      <c r="C544" s="159"/>
      <c r="D544" s="159"/>
      <c r="E544" s="159"/>
      <c r="F544" s="160"/>
      <c r="G544" s="161"/>
      <c r="H544" s="161"/>
      <c r="I544" s="161"/>
      <c r="J544" s="161"/>
      <c r="K544" s="161"/>
      <c r="L544" s="161"/>
      <c r="M544" s="161"/>
      <c r="N544" s="162"/>
      <c r="O544" s="159"/>
      <c r="P544" s="159"/>
      <c r="Q544" s="159"/>
      <c r="R544" s="159"/>
      <c r="S544" s="159"/>
    </row>
    <row r="545" spans="1:19">
      <c r="A545" s="159"/>
      <c r="B545" s="279"/>
      <c r="C545" s="159"/>
      <c r="D545" s="159"/>
      <c r="E545" s="159"/>
      <c r="F545" s="160"/>
      <c r="G545" s="161"/>
      <c r="H545" s="161"/>
      <c r="I545" s="161"/>
      <c r="J545" s="161"/>
      <c r="K545" s="161"/>
      <c r="L545" s="161"/>
      <c r="M545" s="161"/>
      <c r="N545" s="162"/>
      <c r="O545" s="159"/>
      <c r="P545" s="159"/>
      <c r="Q545" s="159"/>
      <c r="R545" s="159"/>
      <c r="S545" s="159"/>
    </row>
  </sheetData>
  <sheetProtection selectLockedCells="1" selectUnlockedCells="1"/>
  <autoFilter ref="A6:BQ133"/>
  <customSheetViews>
    <customSheetView guid="{37834F8D-2171-479E-8152-5E69A1C0424A}" scale="66" showPageBreaks="1" zeroValues="0" fitToPage="1" printArea="1" showAutoFilter="1" hiddenRows="1" hiddenColumns="1" view="pageBreakPreview" topLeftCell="A88">
      <selection activeCell="J105" sqref="J105"/>
      <rowBreaks count="15" manualBreakCount="15">
        <brk id="13" max="16383" man="1"/>
        <brk id="47" max="16383" man="1"/>
        <brk id="77" max="19" man="1"/>
        <brk id="90" max="19" man="1"/>
        <brk id="121" max="19" man="1"/>
        <brk id="145" max="19" man="1"/>
        <brk id="176" max="19" man="1"/>
        <brk id="200" max="19" man="1"/>
        <brk id="217" max="19" man="1"/>
        <brk id="234" max="19" man="1"/>
        <brk id="251" max="19" man="1"/>
        <brk id="264" max="19" man="1"/>
        <brk id="280" max="19" man="1"/>
        <brk id="298" max="16383" man="1"/>
        <brk id="333" max="19" man="1"/>
      </rowBreaks>
      <pageMargins left="0.23622047244094491" right="0.23622047244094491" top="0.74803149606299213" bottom="0.74803149606299213" header="0.31496062992125984" footer="0.31496062992125984"/>
      <pageSetup paperSize="9" scale="51" fitToHeight="0" orientation="landscape" r:id="rId1"/>
      <headerFooter>
        <oddFooter>&amp;C&amp;P</oddFooter>
      </headerFooter>
      <autoFilter ref="A5:BR153"/>
    </customSheetView>
    <customSheetView guid="{01351792-E659-4C4F-87F0-D8E552FFC5ED}" scale="66" showPageBreaks="1" zeroValues="0" fitToPage="1" printArea="1" showAutoFilter="1" hiddenRows="1" hiddenColumns="1" view="pageBreakPreview" topLeftCell="A176">
      <selection activeCell="K205" sqref="K205"/>
      <rowBreaks count="15" manualBreakCount="15">
        <brk id="13" max="16383" man="1"/>
        <brk id="47" max="16383" man="1"/>
        <brk id="77" max="19" man="1"/>
        <brk id="90" max="19" man="1"/>
        <brk id="121" max="19" man="1"/>
        <brk id="145" max="19" man="1"/>
        <brk id="176" max="19" man="1"/>
        <brk id="200" max="19" man="1"/>
        <brk id="217" max="19" man="1"/>
        <brk id="234" max="19" man="1"/>
        <brk id="251" max="19" man="1"/>
        <brk id="264" max="19" man="1"/>
        <brk id="280" max="19" man="1"/>
        <brk id="298" max="16383" man="1"/>
        <brk id="333" max="19" man="1"/>
      </rowBreaks>
      <pageMargins left="0.23622047244094491" right="0.23622047244094491" top="0.74803149606299213" bottom="0.74803149606299213" header="0.31496062992125984" footer="0.31496062992125984"/>
      <pageSetup paperSize="9" scale="51" fitToHeight="0" orientation="landscape" r:id="rId2"/>
      <headerFooter>
        <oddFooter>&amp;C&amp;P</oddFooter>
      </headerFooter>
      <autoFilter ref="A5:BR153"/>
    </customSheetView>
    <customSheetView guid="{15B53244-8796-4AF2-B69B-D176C8F686F5}" scale="66" showPageBreaks="1" zeroValues="0" fitToPage="1" printArea="1" showAutoFilter="1" hiddenRows="1" hiddenColumns="1" view="pageBreakPreview" topLeftCell="A88">
      <selection activeCell="K96" sqref="K96"/>
      <rowBreaks count="15" manualBreakCount="15">
        <brk id="13" max="16383" man="1"/>
        <brk id="47" max="16383" man="1"/>
        <brk id="77" max="19" man="1"/>
        <brk id="90" max="19" man="1"/>
        <brk id="121" max="19" man="1"/>
        <brk id="145" max="19" man="1"/>
        <brk id="176" max="19" man="1"/>
        <brk id="200" max="19" man="1"/>
        <brk id="217" max="19" man="1"/>
        <brk id="234" max="19" man="1"/>
        <brk id="251" max="19" man="1"/>
        <brk id="264" max="19" man="1"/>
        <brk id="280" max="19" man="1"/>
        <brk id="298" max="16383" man="1"/>
        <brk id="333" max="19" man="1"/>
      </rowBreaks>
      <pageMargins left="0.23622047244094491" right="0.23622047244094491" top="0.74803149606299213" bottom="0.74803149606299213" header="0.31496062992125984" footer="0.31496062992125984"/>
      <pageSetup paperSize="9" scale="51" fitToHeight="0" orientation="landscape" r:id="rId3"/>
      <headerFooter>
        <oddFooter>&amp;C&amp;P</oddFooter>
      </headerFooter>
      <autoFilter ref="A5:BR153"/>
    </customSheetView>
    <customSheetView guid="{F3D5F211-42AC-4494-87EC-2DBC0F604C78}" scale="66" showPageBreaks="1" zeroValues="0" fitToPage="1" printArea="1" showAutoFilter="1" hiddenRows="1" hiddenColumns="1" view="pageBreakPreview" topLeftCell="A233">
      <selection activeCell="L245" sqref="L245"/>
      <rowBreaks count="15" manualBreakCount="15">
        <brk id="13" max="16383" man="1"/>
        <brk id="47" max="16383" man="1"/>
        <brk id="77" max="19" man="1"/>
        <brk id="90" max="19" man="1"/>
        <brk id="121" max="19" man="1"/>
        <brk id="145" max="19" man="1"/>
        <brk id="176" max="19" man="1"/>
        <brk id="201" max="19" man="1"/>
        <brk id="218" max="19" man="1"/>
        <brk id="235" max="19" man="1"/>
        <brk id="252" max="19" man="1"/>
        <brk id="265" max="19" man="1"/>
        <brk id="281" max="19" man="1"/>
        <brk id="299" max="16383" man="1"/>
        <brk id="334" max="19" man="1"/>
      </rowBreaks>
      <pageMargins left="0.23622047244094491" right="0.23622047244094491" top="0.74803149606299213" bottom="0.74803149606299213" header="0.31496062992125984" footer="0.31496062992125984"/>
      <pageSetup paperSize="9" scale="51" fitToHeight="0" orientation="landscape" r:id="rId4"/>
      <headerFooter>
        <oddFooter>&amp;C&amp;P</oddFooter>
      </headerFooter>
      <autoFilter ref="A5:BR153"/>
    </customSheetView>
    <customSheetView guid="{CCACB5C2-CBBB-448A-BF9A-B72E04293B84}" scale="80" showPageBreaks="1" zeroValues="0" fitToPage="1" printArea="1" showAutoFilter="1" hiddenRows="1" hiddenColumns="1" view="pageBreakPreview">
      <pane ySplit="5" topLeftCell="A228" activePane="bottomLeft" state="frozen"/>
      <selection pane="bottomLeft" activeCell="J229" sqref="J229"/>
      <rowBreaks count="15" manualBreakCount="15">
        <brk id="13" max="16383" man="1"/>
        <brk id="47" max="16383" man="1"/>
        <brk id="77" max="19" man="1"/>
        <brk id="90" max="19" man="1"/>
        <brk id="121" max="19" man="1"/>
        <brk id="145" max="19" man="1"/>
        <brk id="176" max="19" man="1"/>
        <brk id="201" max="19" man="1"/>
        <brk id="218" max="19" man="1"/>
        <brk id="235" max="19" man="1"/>
        <brk id="252" max="19" man="1"/>
        <brk id="265" max="19" man="1"/>
        <brk id="281" max="19" man="1"/>
        <brk id="299" max="16383" man="1"/>
        <brk id="334" max="19" man="1"/>
      </rowBreaks>
      <pageMargins left="0.23622047244094491" right="0.23622047244094491" top="0.74803149606299213" bottom="0.74803149606299213" header="0.31496062992125984" footer="0.31496062992125984"/>
      <pageSetup paperSize="9" scale="51" fitToHeight="0" orientation="landscape" r:id="rId5"/>
      <headerFooter>
        <oddFooter>&amp;C&amp;P</oddFooter>
      </headerFooter>
      <autoFilter ref="A5:BR153"/>
    </customSheetView>
    <customSheetView guid="{8AE9B67D-339A-4F77-9450-CF85C868FEC9}" scale="66" showPageBreaks="1" zeroValues="0" fitToPage="1" printArea="1" showAutoFilter="1" hiddenRows="1" hiddenColumns="1" view="pageBreakPreview" topLeftCell="A284">
      <selection activeCell="A294" sqref="A294:T294"/>
      <rowBreaks count="15" manualBreakCount="15">
        <brk id="13" max="16383" man="1"/>
        <brk id="47" max="16383" man="1"/>
        <brk id="77" max="19" man="1"/>
        <brk id="90" max="19" man="1"/>
        <brk id="121" max="19" man="1"/>
        <brk id="145" max="19" man="1"/>
        <brk id="176" max="19" man="1"/>
        <brk id="201" max="19" man="1"/>
        <brk id="218" max="19" man="1"/>
        <brk id="235" max="19" man="1"/>
        <brk id="252" max="19" man="1"/>
        <brk id="265" max="19" man="1"/>
        <brk id="281" max="19" man="1"/>
        <brk id="299" max="16383" man="1"/>
        <brk id="334" max="19" man="1"/>
      </rowBreaks>
      <pageMargins left="0.23622047244094491" right="0.23622047244094491" top="0.74803149606299213" bottom="0.74803149606299213" header="0.31496062992125984" footer="0.31496062992125984"/>
      <pageSetup paperSize="9" scale="51" fitToHeight="0" orientation="landscape" r:id="rId6"/>
      <headerFooter>
        <oddFooter>&amp;C&amp;P</oddFooter>
      </headerFooter>
      <autoFilter ref="A5:BR153"/>
    </customSheetView>
    <customSheetView guid="{1CC98A13-5957-4545-8CDB-9EFD801AD137}" scale="66" showPageBreaks="1" zeroValues="0" fitToPage="1" printArea="1" showAutoFilter="1" hiddenRows="1" hiddenColumns="1" view="pageBreakPreview">
      <selection activeCell="S4" sqref="S4:S5"/>
      <pageMargins left="0.23622047244094491" right="0.23622047244094491" top="0.31" bottom="0.39" header="0.31496062992125984" footer="0.2"/>
      <pageSetup paperSize="9" scale="51" fitToHeight="0" orientation="landscape" r:id="rId7"/>
      <headerFooter>
        <oddFooter>&amp;C&amp;P</oddFooter>
      </headerFooter>
      <autoFilter ref="A6:BR154"/>
    </customSheetView>
    <customSheetView guid="{5C734244-E667-4290-9480-AEA5646ABC9C}" scale="60" showPageBreaks="1" zeroValues="0" fitToPage="1" printArea="1" showAutoFilter="1" hiddenRows="1" hiddenColumns="1" view="pageBreakPreview" topLeftCell="A248">
      <selection activeCell="A287" sqref="A281:XFD287"/>
      <rowBreaks count="11" manualBreakCount="11">
        <brk id="21" max="19" man="1"/>
        <brk id="49" max="19" man="1"/>
        <brk id="80" max="19" man="1"/>
        <brk id="106" max="19" man="1"/>
        <brk id="132" max="19" man="1"/>
        <brk id="165" max="19" man="1"/>
        <brk id="202" max="19" man="1"/>
        <brk id="213" max="19" man="1"/>
        <brk id="225" max="19" man="1"/>
        <brk id="240" max="19" man="1"/>
        <brk id="251" max="19" man="1"/>
      </rowBreaks>
      <pageMargins left="0.23622047244094491" right="0.23622047244094491" top="0.31" bottom="0.39" header="0.31496062992125984" footer="0.2"/>
      <pageSetup paperSize="9" scale="51" fitToHeight="0" orientation="landscape" r:id="rId8"/>
      <headerFooter>
        <oddFooter>&amp;C&amp;P</oddFooter>
      </headerFooter>
      <autoFilter ref="A6:BR154"/>
    </customSheetView>
    <customSheetView guid="{AD96A141-A2B4-423B-8999-3E5C10D34CC8}" scale="70" showPageBreaks="1" zeroValues="0" fitToPage="1" printArea="1" showAutoFilter="1" hiddenRows="1" hiddenColumns="1" view="pageBreakPreview" topLeftCell="A193">
      <selection activeCell="L240" sqref="L240"/>
      <rowBreaks count="11" manualBreakCount="11">
        <brk id="21" max="19" man="1"/>
        <brk id="49" max="19" man="1"/>
        <brk id="80" max="19" man="1"/>
        <brk id="106" max="19" man="1"/>
        <brk id="132" max="19" man="1"/>
        <brk id="165" max="19" man="1"/>
        <brk id="202" max="19" man="1"/>
        <brk id="213" max="19" man="1"/>
        <brk id="225" max="19" man="1"/>
        <brk id="240" max="19" man="1"/>
        <brk id="251" max="19" man="1"/>
      </rowBreaks>
      <pageMargins left="0.23622047244094491" right="0.23622047244094491" top="0.31" bottom="0.39" header="0.31496062992125984" footer="0.2"/>
      <pageSetup paperSize="9" scale="51" fitToHeight="0" orientation="landscape" r:id="rId9"/>
      <headerFooter>
        <oddFooter>&amp;C&amp;P</oddFooter>
      </headerFooter>
      <autoFilter ref="A6:BR154"/>
    </customSheetView>
  </customSheetViews>
  <mergeCells count="455">
    <mergeCell ref="S228:S234"/>
    <mergeCell ref="N17:N22"/>
    <mergeCell ref="O17:O22"/>
    <mergeCell ref="P17:P22"/>
    <mergeCell ref="Q17:Q22"/>
    <mergeCell ref="R17:R22"/>
    <mergeCell ref="S80:S84"/>
    <mergeCell ref="S68:S74"/>
    <mergeCell ref="Q68:Q74"/>
    <mergeCell ref="O85:O92"/>
    <mergeCell ref="N85:N92"/>
    <mergeCell ref="Q208:Q211"/>
    <mergeCell ref="R208:R211"/>
    <mergeCell ref="S208:S211"/>
    <mergeCell ref="S204:S207"/>
    <mergeCell ref="R204:R207"/>
    <mergeCell ref="S198:S203"/>
    <mergeCell ref="N108:N112"/>
    <mergeCell ref="O108:O112"/>
    <mergeCell ref="R188:R190"/>
    <mergeCell ref="S188:S190"/>
    <mergeCell ref="P108:P112"/>
    <mergeCell ref="S156:S161"/>
    <mergeCell ref="O42:O50"/>
    <mergeCell ref="C42:C50"/>
    <mergeCell ref="R58:R61"/>
    <mergeCell ref="P80:P84"/>
    <mergeCell ref="Q80:Q84"/>
    <mergeCell ref="R80:R84"/>
    <mergeCell ref="O80:O84"/>
    <mergeCell ref="P51:P57"/>
    <mergeCell ref="D85:D92"/>
    <mergeCell ref="R228:R234"/>
    <mergeCell ref="O188:O190"/>
    <mergeCell ref="P188:P190"/>
    <mergeCell ref="Q188:Q190"/>
    <mergeCell ref="N162:N174"/>
    <mergeCell ref="Q204:Q207"/>
    <mergeCell ref="P204:P207"/>
    <mergeCell ref="N198:N203"/>
    <mergeCell ref="O93:O97"/>
    <mergeCell ref="O98:O104"/>
    <mergeCell ref="P119:P125"/>
    <mergeCell ref="P191:P195"/>
    <mergeCell ref="Q191:Q195"/>
    <mergeCell ref="A137:S137"/>
    <mergeCell ref="E139:E143"/>
    <mergeCell ref="D144:D155"/>
    <mergeCell ref="A17:A22"/>
    <mergeCell ref="D23:D29"/>
    <mergeCell ref="S108:S112"/>
    <mergeCell ref="Q108:Q112"/>
    <mergeCell ref="O68:O74"/>
    <mergeCell ref="P68:P74"/>
    <mergeCell ref="A77:S77"/>
    <mergeCell ref="A85:A92"/>
    <mergeCell ref="A80:A84"/>
    <mergeCell ref="C93:C97"/>
    <mergeCell ref="A108:A112"/>
    <mergeCell ref="B108:B112"/>
    <mergeCell ref="C108:C112"/>
    <mergeCell ref="A105:A107"/>
    <mergeCell ref="A98:A104"/>
    <mergeCell ref="S85:S92"/>
    <mergeCell ref="Q85:Q92"/>
    <mergeCell ref="R85:R92"/>
    <mergeCell ref="C23:C29"/>
    <mergeCell ref="E23:E29"/>
    <mergeCell ref="S17:S22"/>
    <mergeCell ref="E17:E22"/>
    <mergeCell ref="C17:C22"/>
    <mergeCell ref="D17:D22"/>
    <mergeCell ref="D188:D190"/>
    <mergeCell ref="O182:O186"/>
    <mergeCell ref="P144:P155"/>
    <mergeCell ref="O144:O155"/>
    <mergeCell ref="Q182:Q186"/>
    <mergeCell ref="R182:R186"/>
    <mergeCell ref="O139:O143"/>
    <mergeCell ref="O162:O174"/>
    <mergeCell ref="A58:A61"/>
    <mergeCell ref="R162:R174"/>
    <mergeCell ref="N188:N190"/>
    <mergeCell ref="C119:C125"/>
    <mergeCell ref="Q119:Q125"/>
    <mergeCell ref="A126:A132"/>
    <mergeCell ref="A136:S136"/>
    <mergeCell ref="N119:N125"/>
    <mergeCell ref="R119:R125"/>
    <mergeCell ref="S119:S125"/>
    <mergeCell ref="S182:S186"/>
    <mergeCell ref="B93:B97"/>
    <mergeCell ref="R126:R132"/>
    <mergeCell ref="B119:B125"/>
    <mergeCell ref="O119:O125"/>
    <mergeCell ref="B126:B132"/>
    <mergeCell ref="B30:B32"/>
    <mergeCell ref="B42:B50"/>
    <mergeCell ref="B33:B37"/>
    <mergeCell ref="E162:E174"/>
    <mergeCell ref="E182:E186"/>
    <mergeCell ref="E108:E112"/>
    <mergeCell ref="E144:E155"/>
    <mergeCell ref="A51:A57"/>
    <mergeCell ref="A33:A37"/>
    <mergeCell ref="E51:E57"/>
    <mergeCell ref="A68:A74"/>
    <mergeCell ref="B68:B74"/>
    <mergeCell ref="C33:C37"/>
    <mergeCell ref="D33:D37"/>
    <mergeCell ref="C85:C92"/>
    <mergeCell ref="C105:C107"/>
    <mergeCell ref="D105:D107"/>
    <mergeCell ref="A119:A125"/>
    <mergeCell ref="C156:C161"/>
    <mergeCell ref="B156:B161"/>
    <mergeCell ref="E105:E107"/>
    <mergeCell ref="A175:A181"/>
    <mergeCell ref="C175:C181"/>
    <mergeCell ref="A133:S133"/>
    <mergeCell ref="S162:S174"/>
    <mergeCell ref="P139:P143"/>
    <mergeCell ref="S175:S181"/>
    <mergeCell ref="R175:R181"/>
    <mergeCell ref="P175:P181"/>
    <mergeCell ref="N144:N155"/>
    <mergeCell ref="Q162:Q174"/>
    <mergeCell ref="N175:N181"/>
    <mergeCell ref="R156:R161"/>
    <mergeCell ref="P162:P174"/>
    <mergeCell ref="R144:R155"/>
    <mergeCell ref="Q144:Q155"/>
    <mergeCell ref="N139:N143"/>
    <mergeCell ref="Q139:Q143"/>
    <mergeCell ref="S139:S143"/>
    <mergeCell ref="A191:A195"/>
    <mergeCell ref="A162:A174"/>
    <mergeCell ref="D175:D181"/>
    <mergeCell ref="A182:A186"/>
    <mergeCell ref="D108:D112"/>
    <mergeCell ref="D191:D195"/>
    <mergeCell ref="E191:E195"/>
    <mergeCell ref="C139:C143"/>
    <mergeCell ref="D139:D143"/>
    <mergeCell ref="B144:B155"/>
    <mergeCell ref="D119:D125"/>
    <mergeCell ref="D162:D174"/>
    <mergeCell ref="E119:E125"/>
    <mergeCell ref="A156:A161"/>
    <mergeCell ref="E175:E181"/>
    <mergeCell ref="A188:A190"/>
    <mergeCell ref="A113:A117"/>
    <mergeCell ref="B113:B117"/>
    <mergeCell ref="E113:E117"/>
    <mergeCell ref="E188:E190"/>
    <mergeCell ref="C126:C132"/>
    <mergeCell ref="A138:S138"/>
    <mergeCell ref="S144:S155"/>
    <mergeCell ref="O156:O161"/>
    <mergeCell ref="R108:R112"/>
    <mergeCell ref="A93:A97"/>
    <mergeCell ref="B98:B104"/>
    <mergeCell ref="O126:O132"/>
    <mergeCell ref="A135:S135"/>
    <mergeCell ref="A144:A155"/>
    <mergeCell ref="B139:B143"/>
    <mergeCell ref="D98:D104"/>
    <mergeCell ref="O105:O107"/>
    <mergeCell ref="E98:E104"/>
    <mergeCell ref="A139:A143"/>
    <mergeCell ref="C144:C155"/>
    <mergeCell ref="R98:R104"/>
    <mergeCell ref="C98:C104"/>
    <mergeCell ref="B105:B107"/>
    <mergeCell ref="S336:S339"/>
    <mergeCell ref="R332:R334"/>
    <mergeCell ref="Q212:Q219"/>
    <mergeCell ref="S257:S259"/>
    <mergeCell ref="R252:R256"/>
    <mergeCell ref="S246:S250"/>
    <mergeCell ref="S252:S256"/>
    <mergeCell ref="R246:R250"/>
    <mergeCell ref="R302:R306"/>
    <mergeCell ref="R275:R279"/>
    <mergeCell ref="Q275:Q279"/>
    <mergeCell ref="S243:S245"/>
    <mergeCell ref="R260:R263"/>
    <mergeCell ref="R243:R245"/>
    <mergeCell ref="S302:S306"/>
    <mergeCell ref="S289:S292"/>
    <mergeCell ref="R293:R297"/>
    <mergeCell ref="R324:R327"/>
    <mergeCell ref="Q246:Q250"/>
    <mergeCell ref="Q260:Q263"/>
    <mergeCell ref="R307:R310"/>
    <mergeCell ref="S212:S219"/>
    <mergeCell ref="R311:R314"/>
    <mergeCell ref="Q228:Q234"/>
    <mergeCell ref="O281:O284"/>
    <mergeCell ref="O275:O279"/>
    <mergeCell ref="R289:R292"/>
    <mergeCell ref="R318:R322"/>
    <mergeCell ref="O307:O310"/>
    <mergeCell ref="O318:O322"/>
    <mergeCell ref="O298:O301"/>
    <mergeCell ref="Q311:Q314"/>
    <mergeCell ref="O332:O334"/>
    <mergeCell ref="S311:S314"/>
    <mergeCell ref="O324:O327"/>
    <mergeCell ref="A307:A310"/>
    <mergeCell ref="A324:A327"/>
    <mergeCell ref="O341:O345"/>
    <mergeCell ref="C341:C345"/>
    <mergeCell ref="Q341:Q345"/>
    <mergeCell ref="A281:A284"/>
    <mergeCell ref="B281:B284"/>
    <mergeCell ref="B307:B310"/>
    <mergeCell ref="C307:C310"/>
    <mergeCell ref="B324:B327"/>
    <mergeCell ref="B286:B288"/>
    <mergeCell ref="E302:E306"/>
    <mergeCell ref="C298:C301"/>
    <mergeCell ref="A341:A345"/>
    <mergeCell ref="C324:C327"/>
    <mergeCell ref="O311:O314"/>
    <mergeCell ref="A336:A339"/>
    <mergeCell ref="D302:D306"/>
    <mergeCell ref="O336:O339"/>
    <mergeCell ref="Q298:Q301"/>
    <mergeCell ref="N298:N301"/>
    <mergeCell ref="S298:S301"/>
    <mergeCell ref="C281:C284"/>
    <mergeCell ref="B289:B292"/>
    <mergeCell ref="D281:D283"/>
    <mergeCell ref="B341:B345"/>
    <mergeCell ref="B336:B339"/>
    <mergeCell ref="A197:S197"/>
    <mergeCell ref="B198:B203"/>
    <mergeCell ref="O204:O207"/>
    <mergeCell ref="E204:E207"/>
    <mergeCell ref="A220:S220"/>
    <mergeCell ref="S267:S272"/>
    <mergeCell ref="S260:S263"/>
    <mergeCell ref="O257:O259"/>
    <mergeCell ref="P257:P259"/>
    <mergeCell ref="Q257:Q259"/>
    <mergeCell ref="R257:R259"/>
    <mergeCell ref="A208:A211"/>
    <mergeCell ref="A204:A207"/>
    <mergeCell ref="O208:O211"/>
    <mergeCell ref="C257:C259"/>
    <mergeCell ref="D212:D219"/>
    <mergeCell ref="A286:A288"/>
    <mergeCell ref="S275:S279"/>
    <mergeCell ref="B260:B263"/>
    <mergeCell ref="B293:B297"/>
    <mergeCell ref="P311:P314"/>
    <mergeCell ref="N311:N314"/>
    <mergeCell ref="B318:B322"/>
    <mergeCell ref="O286:O288"/>
    <mergeCell ref="O289:O292"/>
    <mergeCell ref="P302:P306"/>
    <mergeCell ref="R298:R301"/>
    <mergeCell ref="B298:B301"/>
    <mergeCell ref="D298:D301"/>
    <mergeCell ref="D286:D288"/>
    <mergeCell ref="O293:O297"/>
    <mergeCell ref="H4:H5"/>
    <mergeCell ref="C162:C174"/>
    <mergeCell ref="B182:B186"/>
    <mergeCell ref="B188:B190"/>
    <mergeCell ref="C188:C190"/>
    <mergeCell ref="D260:D263"/>
    <mergeCell ref="D267:D272"/>
    <mergeCell ref="C260:C263"/>
    <mergeCell ref="D257:D259"/>
    <mergeCell ref="B252:B256"/>
    <mergeCell ref="A226:S226"/>
    <mergeCell ref="P208:P211"/>
    <mergeCell ref="S191:S195"/>
    <mergeCell ref="Q175:Q181"/>
    <mergeCell ref="E246:E250"/>
    <mergeCell ref="D252:D256"/>
    <mergeCell ref="E252:E256"/>
    <mergeCell ref="E212:E219"/>
    <mergeCell ref="N212:N219"/>
    <mergeCell ref="C208:C211"/>
    <mergeCell ref="D208:D211"/>
    <mergeCell ref="E208:E211"/>
    <mergeCell ref="N208:N211"/>
    <mergeCell ref="O198:O203"/>
    <mergeCell ref="P4:P5"/>
    <mergeCell ref="P42:P50"/>
    <mergeCell ref="N257:N259"/>
    <mergeCell ref="G242:M242"/>
    <mergeCell ref="O243:O245"/>
    <mergeCell ref="N182:N186"/>
    <mergeCell ref="N191:N195"/>
    <mergeCell ref="O191:O195"/>
    <mergeCell ref="R198:R203"/>
    <mergeCell ref="R4:R5"/>
    <mergeCell ref="G4:G5"/>
    <mergeCell ref="R68:R74"/>
    <mergeCell ref="A9:S9"/>
    <mergeCell ref="A23:A29"/>
    <mergeCell ref="A42:A50"/>
    <mergeCell ref="C51:C57"/>
    <mergeCell ref="D51:D57"/>
    <mergeCell ref="S11:S16"/>
    <mergeCell ref="B11:B16"/>
    <mergeCell ref="A30:A32"/>
    <mergeCell ref="B257:B259"/>
    <mergeCell ref="B246:B250"/>
    <mergeCell ref="E198:E203"/>
    <mergeCell ref="D198:D203"/>
    <mergeCell ref="A267:A272"/>
    <mergeCell ref="P260:P263"/>
    <mergeCell ref="P275:P279"/>
    <mergeCell ref="A67:S67"/>
    <mergeCell ref="B58:B61"/>
    <mergeCell ref="R191:R195"/>
    <mergeCell ref="C246:C250"/>
    <mergeCell ref="R42:R50"/>
    <mergeCell ref="E42:E50"/>
    <mergeCell ref="D42:D50"/>
    <mergeCell ref="R51:R57"/>
    <mergeCell ref="E260:E263"/>
    <mergeCell ref="N275:N279"/>
    <mergeCell ref="B267:B272"/>
    <mergeCell ref="D275:D279"/>
    <mergeCell ref="A275:A279"/>
    <mergeCell ref="B275:B279"/>
    <mergeCell ref="B208:B211"/>
    <mergeCell ref="E257:E259"/>
    <mergeCell ref="O267:O272"/>
    <mergeCell ref="R267:R272"/>
    <mergeCell ref="R105:R107"/>
    <mergeCell ref="P212:P219"/>
    <mergeCell ref="O175:O181"/>
    <mergeCell ref="C68:C74"/>
    <mergeCell ref="O51:O57"/>
    <mergeCell ref="O58:O61"/>
    <mergeCell ref="P58:P61"/>
    <mergeCell ref="B51:B57"/>
    <mergeCell ref="P85:P92"/>
    <mergeCell ref="E58:E61"/>
    <mergeCell ref="D68:D74"/>
    <mergeCell ref="E68:E74"/>
    <mergeCell ref="N68:N74"/>
    <mergeCell ref="D58:D61"/>
    <mergeCell ref="E85:E92"/>
    <mergeCell ref="C58:C61"/>
    <mergeCell ref="A76:S76"/>
    <mergeCell ref="B80:B84"/>
    <mergeCell ref="N80:N84"/>
    <mergeCell ref="C80:C84"/>
    <mergeCell ref="D80:D84"/>
    <mergeCell ref="E80:E84"/>
    <mergeCell ref="B85:B92"/>
    <mergeCell ref="A2:S2"/>
    <mergeCell ref="N23:N29"/>
    <mergeCell ref="O23:O29"/>
    <mergeCell ref="P23:P29"/>
    <mergeCell ref="Q23:Q29"/>
    <mergeCell ref="R23:R29"/>
    <mergeCell ref="R30:R32"/>
    <mergeCell ref="I4:M4"/>
    <mergeCell ref="D4:D5"/>
    <mergeCell ref="E4:E5"/>
    <mergeCell ref="F4:F5"/>
    <mergeCell ref="N4:N5"/>
    <mergeCell ref="O4:O5"/>
    <mergeCell ref="A7:S7"/>
    <mergeCell ref="N11:N12"/>
    <mergeCell ref="R11:R16"/>
    <mergeCell ref="S23:S29"/>
    <mergeCell ref="B23:B29"/>
    <mergeCell ref="Q4:Q5"/>
    <mergeCell ref="S4:S5"/>
    <mergeCell ref="A4:A5"/>
    <mergeCell ref="B17:B22"/>
    <mergeCell ref="C4:C5"/>
    <mergeCell ref="B4:B5"/>
    <mergeCell ref="A11:A16"/>
    <mergeCell ref="N13:N16"/>
    <mergeCell ref="D156:D161"/>
    <mergeCell ref="E156:E161"/>
    <mergeCell ref="N302:N306"/>
    <mergeCell ref="N260:N263"/>
    <mergeCell ref="E298:E301"/>
    <mergeCell ref="E275:E279"/>
    <mergeCell ref="E281:E284"/>
    <mergeCell ref="E267:E272"/>
    <mergeCell ref="B175:B181"/>
    <mergeCell ref="C198:C203"/>
    <mergeCell ref="B191:B195"/>
    <mergeCell ref="D182:D186"/>
    <mergeCell ref="C302:C306"/>
    <mergeCell ref="N204:N207"/>
    <mergeCell ref="B204:B207"/>
    <mergeCell ref="C204:C207"/>
    <mergeCell ref="D204:D207"/>
    <mergeCell ref="A196:S196"/>
    <mergeCell ref="R212:R219"/>
    <mergeCell ref="A289:A292"/>
    <mergeCell ref="C182:C186"/>
    <mergeCell ref="B162:B174"/>
    <mergeCell ref="O212:O219"/>
    <mergeCell ref="O252:O256"/>
    <mergeCell ref="N228:N234"/>
    <mergeCell ref="O228:O234"/>
    <mergeCell ref="C212:C219"/>
    <mergeCell ref="D246:D250"/>
    <mergeCell ref="O246:O250"/>
    <mergeCell ref="C332:C334"/>
    <mergeCell ref="T85:T92"/>
    <mergeCell ref="T204:T207"/>
    <mergeCell ref="P182:P186"/>
    <mergeCell ref="C191:C195"/>
    <mergeCell ref="C267:C272"/>
    <mergeCell ref="C275:C279"/>
    <mergeCell ref="C228:C234"/>
    <mergeCell ref="D228:D234"/>
    <mergeCell ref="E228:E234"/>
    <mergeCell ref="C252:C256"/>
    <mergeCell ref="O260:O263"/>
    <mergeCell ref="C318:C321"/>
    <mergeCell ref="P298:P301"/>
    <mergeCell ref="R286:R288"/>
    <mergeCell ref="R281:R284"/>
    <mergeCell ref="O302:O306"/>
    <mergeCell ref="A332:A334"/>
    <mergeCell ref="B311:B314"/>
    <mergeCell ref="C311:C314"/>
    <mergeCell ref="D311:D314"/>
    <mergeCell ref="A318:A322"/>
    <mergeCell ref="A311:A314"/>
    <mergeCell ref="A198:A203"/>
    <mergeCell ref="B332:B334"/>
    <mergeCell ref="E311:E314"/>
    <mergeCell ref="E307:E310"/>
    <mergeCell ref="D307:D310"/>
    <mergeCell ref="A212:A219"/>
    <mergeCell ref="A298:A301"/>
    <mergeCell ref="A257:A259"/>
    <mergeCell ref="A252:A256"/>
    <mergeCell ref="A293:A297"/>
    <mergeCell ref="A228:A234"/>
    <mergeCell ref="B228:B234"/>
    <mergeCell ref="A246:A250"/>
    <mergeCell ref="A243:A245"/>
    <mergeCell ref="B243:B245"/>
    <mergeCell ref="A302:A306"/>
    <mergeCell ref="B302:B306"/>
    <mergeCell ref="B212:B219"/>
  </mergeCells>
  <conditionalFormatting sqref="L240 L330">
    <cfRule type="containsText" dxfId="0" priority="2" operator="containsText" text="реализации">
      <formula>NOT(ISERROR(SEARCH("реализации",L240)))</formula>
    </cfRule>
  </conditionalFormatting>
  <hyperlinks>
    <hyperlink ref="B505" r:id="rId10" location="Лист1!_Toc349238332" display="../../../../../../Users/Medvedeva/AppData/Local/Microsoft/Windows/Temporary Internet Files/Content.MSO/6F0F5DD9.xlsx - Лист1!_Toc349238332"/>
    <hyperlink ref="S364" r:id="rId11"/>
  </hyperlinks>
  <pageMargins left="0.23622047244094491" right="0.23622047244094491" top="0.31" bottom="0.39" header="0.31496062992125984" footer="0.2"/>
  <pageSetup paperSize="9" scale="52" fitToHeight="0" orientation="landscape" r:id="rId12"/>
  <headerFooter>
    <oddFooter>&amp;C&amp;P</oddFooter>
  </headerFooter>
  <rowBreaks count="11" manualBreakCount="11">
    <brk id="29" max="18" man="1"/>
    <brk id="50" max="18" man="1"/>
    <brk id="74" max="18" man="1"/>
    <brk id="92" min="1" max="19" man="1"/>
    <brk id="118" min="1" max="19" man="1"/>
    <brk id="155" max="18" man="1"/>
    <brk id="186" max="18" man="1"/>
    <brk id="203" max="18" man="1"/>
    <brk id="211" max="19" man="1"/>
    <brk id="223" max="18" man="1"/>
    <brk id="509" max="18" man="1"/>
  </rowBreaks>
  <legacyDrawing r:id="rId13"/>
</worksheet>
</file>

<file path=xl/worksheets/sheet3.xml><?xml version="1.0" encoding="utf-8"?>
<worksheet xmlns="http://schemas.openxmlformats.org/spreadsheetml/2006/main" xmlns:r="http://schemas.openxmlformats.org/officeDocument/2006/relationships">
  <dimension ref="A1:R215"/>
  <sheetViews>
    <sheetView showGridLines="0" zoomScale="70" zoomScaleNormal="70" workbookViewId="0">
      <pane xSplit="11" ySplit="71" topLeftCell="L74" activePane="bottomRight" state="frozen"/>
      <selection pane="topRight" activeCell="L1" sqref="L1"/>
      <selection pane="bottomLeft" activeCell="A72" sqref="A72"/>
      <selection pane="bottomRight" activeCell="L192" sqref="L192:L199"/>
    </sheetView>
  </sheetViews>
  <sheetFormatPr defaultColWidth="9.140625" defaultRowHeight="14.45" customHeight="1"/>
  <cols>
    <col min="1" max="1" width="2.5703125" style="14" customWidth="1"/>
    <col min="2" max="2" width="7.140625" style="14" customWidth="1"/>
    <col min="3" max="3" width="21.42578125" style="14" customWidth="1"/>
    <col min="4" max="4" width="22.5703125" style="14" customWidth="1"/>
    <col min="5" max="5" width="19.140625" style="14" hidden="1" customWidth="1"/>
    <col min="6" max="6" width="21.42578125" style="14" hidden="1" customWidth="1"/>
    <col min="7" max="7" width="22.42578125" style="14" hidden="1" customWidth="1"/>
    <col min="8" max="8" width="20.85546875" style="14" hidden="1" customWidth="1"/>
    <col min="9" max="9" width="26" style="14" hidden="1" customWidth="1"/>
    <col min="10" max="10" width="32.85546875" style="14" hidden="1" customWidth="1"/>
    <col min="11" max="11" width="43.42578125" style="14" customWidth="1"/>
    <col min="12" max="12" width="32.85546875" style="14" customWidth="1"/>
    <col min="13" max="13" width="18.42578125" style="14" customWidth="1"/>
    <col min="14" max="14" width="16.42578125" style="14" customWidth="1"/>
    <col min="15" max="15" width="37.140625" style="14" customWidth="1"/>
    <col min="16" max="16" width="31.42578125" style="14" hidden="1" customWidth="1"/>
    <col min="17" max="17" width="8.85546875" style="14" hidden="1" customWidth="1"/>
    <col min="18" max="18" width="21.42578125" style="14" hidden="1" customWidth="1"/>
    <col min="19" max="16384" width="9.140625" style="14"/>
  </cols>
  <sheetData>
    <row r="1" spans="1:18" ht="20.45" customHeight="1">
      <c r="A1" s="13"/>
      <c r="B1" s="13"/>
      <c r="C1" s="13"/>
      <c r="D1" s="13"/>
      <c r="E1" s="13"/>
      <c r="F1" s="13"/>
      <c r="G1" s="13"/>
      <c r="H1" s="13"/>
      <c r="I1" s="13"/>
      <c r="J1" s="13"/>
      <c r="K1" s="13"/>
      <c r="L1" s="13"/>
      <c r="M1" s="13"/>
      <c r="N1" s="13"/>
      <c r="O1" s="12" t="s">
        <v>189</v>
      </c>
      <c r="P1" s="13"/>
      <c r="Q1" s="13"/>
      <c r="R1" s="13"/>
    </row>
    <row r="2" spans="1:18" ht="25.7" customHeight="1">
      <c r="A2" s="13"/>
      <c r="B2" s="13"/>
      <c r="C2" s="13"/>
      <c r="D2" s="13"/>
      <c r="E2" s="13"/>
      <c r="F2" s="13"/>
      <c r="G2" s="13"/>
      <c r="H2" s="13"/>
      <c r="I2" s="13"/>
      <c r="J2" s="13"/>
      <c r="K2" s="13"/>
      <c r="L2" s="13"/>
      <c r="M2" s="13"/>
      <c r="N2" s="13"/>
      <c r="O2" s="13"/>
      <c r="P2" s="13"/>
      <c r="Q2" s="13"/>
      <c r="R2" s="13"/>
    </row>
    <row r="3" spans="1:18" ht="22.7" customHeight="1">
      <c r="A3" s="13"/>
      <c r="B3" s="571" t="s">
        <v>75</v>
      </c>
      <c r="C3" s="572"/>
      <c r="D3" s="572"/>
      <c r="E3" s="572"/>
      <c r="F3" s="15"/>
      <c r="G3" s="15"/>
      <c r="H3" s="15"/>
      <c r="I3" s="13"/>
      <c r="J3" s="13"/>
      <c r="K3" s="13"/>
      <c r="L3" s="13"/>
      <c r="M3" s="13"/>
      <c r="N3" s="13"/>
      <c r="O3" s="13"/>
      <c r="P3" s="13"/>
      <c r="Q3" s="13"/>
      <c r="R3" s="13"/>
    </row>
    <row r="4" spans="1:18" ht="22.7" customHeight="1">
      <c r="A4" s="13"/>
      <c r="B4" s="573" t="s">
        <v>76</v>
      </c>
      <c r="C4" s="573"/>
      <c r="D4" s="573"/>
      <c r="E4" s="573"/>
      <c r="F4" s="573"/>
      <c r="G4" s="573"/>
      <c r="H4" s="573"/>
      <c r="I4" s="573"/>
      <c r="J4" s="573"/>
      <c r="K4" s="573"/>
      <c r="L4" s="573"/>
      <c r="M4" s="573"/>
      <c r="N4" s="573"/>
      <c r="O4" s="573"/>
      <c r="P4" s="13"/>
      <c r="Q4" s="13"/>
      <c r="R4" s="13"/>
    </row>
    <row r="5" spans="1:18" ht="18" hidden="1" customHeight="1">
      <c r="A5" s="13"/>
      <c r="B5" s="571" t="s">
        <v>77</v>
      </c>
      <c r="C5" s="572"/>
      <c r="D5" s="572"/>
      <c r="E5" s="572"/>
      <c r="F5" s="15"/>
      <c r="G5" s="15"/>
      <c r="H5" s="15"/>
      <c r="I5" s="13"/>
      <c r="J5" s="13"/>
      <c r="K5" s="13"/>
      <c r="L5" s="13"/>
      <c r="M5" s="13"/>
      <c r="N5" s="13"/>
      <c r="O5" s="13"/>
      <c r="P5" s="13"/>
      <c r="Q5" s="13"/>
      <c r="R5" s="13"/>
    </row>
    <row r="6" spans="1:18" ht="21.75" customHeight="1">
      <c r="A6" s="13"/>
      <c r="B6" s="574" t="s">
        <v>191</v>
      </c>
      <c r="C6" s="574" t="s">
        <v>79</v>
      </c>
      <c r="D6" s="574" t="s">
        <v>80</v>
      </c>
      <c r="E6" s="574" t="s">
        <v>2</v>
      </c>
      <c r="F6" s="574" t="s">
        <v>81</v>
      </c>
      <c r="G6" s="574" t="s">
        <v>82</v>
      </c>
      <c r="H6" s="574" t="s">
        <v>83</v>
      </c>
      <c r="I6" s="574" t="s">
        <v>84</v>
      </c>
      <c r="J6" s="574" t="s">
        <v>85</v>
      </c>
      <c r="K6" s="574" t="s">
        <v>86</v>
      </c>
      <c r="L6" s="576" t="s">
        <v>87</v>
      </c>
      <c r="M6" s="576"/>
      <c r="N6" s="576" t="s">
        <v>88</v>
      </c>
      <c r="O6" s="576" t="s">
        <v>190</v>
      </c>
      <c r="P6" s="577" t="s">
        <v>89</v>
      </c>
      <c r="Q6" s="16"/>
      <c r="R6" s="578" t="s">
        <v>90</v>
      </c>
    </row>
    <row r="7" spans="1:18" ht="16.5" customHeight="1">
      <c r="A7" s="13"/>
      <c r="B7" s="575" t="s">
        <v>78</v>
      </c>
      <c r="C7" s="575" t="s">
        <v>79</v>
      </c>
      <c r="D7" s="575" t="s">
        <v>80</v>
      </c>
      <c r="E7" s="575" t="s">
        <v>2</v>
      </c>
      <c r="F7" s="575" t="s">
        <v>81</v>
      </c>
      <c r="G7" s="575" t="s">
        <v>82</v>
      </c>
      <c r="H7" s="575" t="s">
        <v>83</v>
      </c>
      <c r="I7" s="575" t="s">
        <v>84</v>
      </c>
      <c r="J7" s="575" t="s">
        <v>85</v>
      </c>
      <c r="K7" s="575" t="s">
        <v>86</v>
      </c>
      <c r="L7" s="30" t="s">
        <v>91</v>
      </c>
      <c r="M7" s="31" t="s">
        <v>92</v>
      </c>
      <c r="N7" s="576" t="s">
        <v>88</v>
      </c>
      <c r="O7" s="576" t="s">
        <v>93</v>
      </c>
      <c r="P7" s="577" t="s">
        <v>89</v>
      </c>
      <c r="Q7" s="17"/>
      <c r="R7" s="579" t="s">
        <v>90</v>
      </c>
    </row>
    <row r="8" spans="1:18" ht="16.5" hidden="1" customHeight="1">
      <c r="A8" s="13"/>
      <c r="B8" s="580" t="s">
        <v>12</v>
      </c>
      <c r="C8" s="580" t="s">
        <v>94</v>
      </c>
      <c r="D8" s="580" t="s">
        <v>95</v>
      </c>
      <c r="E8" s="580" t="s">
        <v>96</v>
      </c>
      <c r="F8" s="580" t="s">
        <v>97</v>
      </c>
      <c r="G8" s="580" t="s">
        <v>98</v>
      </c>
      <c r="H8" s="580" t="s">
        <v>99</v>
      </c>
      <c r="I8" s="580" t="s">
        <v>100</v>
      </c>
      <c r="J8" s="580"/>
      <c r="K8" s="32" t="s">
        <v>101</v>
      </c>
      <c r="L8" s="581"/>
      <c r="M8" s="33"/>
      <c r="N8" s="34"/>
      <c r="O8" s="580"/>
      <c r="P8" s="582"/>
      <c r="Q8" s="19" t="s">
        <v>102</v>
      </c>
      <c r="R8" s="583" t="s">
        <v>103</v>
      </c>
    </row>
    <row r="9" spans="1:18" ht="16.5" hidden="1" customHeight="1">
      <c r="A9" s="13"/>
      <c r="B9" s="580"/>
      <c r="C9" s="580"/>
      <c r="D9" s="580"/>
      <c r="E9" s="580"/>
      <c r="F9" s="580"/>
      <c r="G9" s="580"/>
      <c r="H9" s="580"/>
      <c r="I9" s="580"/>
      <c r="J9" s="580"/>
      <c r="K9" s="35" t="s">
        <v>104</v>
      </c>
      <c r="L9" s="581"/>
      <c r="M9" s="33"/>
      <c r="N9" s="34"/>
      <c r="O9" s="580"/>
      <c r="P9" s="582"/>
      <c r="Q9" s="22" t="s">
        <v>105</v>
      </c>
      <c r="R9" s="583" t="s">
        <v>106</v>
      </c>
    </row>
    <row r="10" spans="1:18" ht="16.5" hidden="1" customHeight="1">
      <c r="A10" s="13"/>
      <c r="B10" s="580"/>
      <c r="C10" s="580"/>
      <c r="D10" s="580"/>
      <c r="E10" s="580"/>
      <c r="F10" s="580"/>
      <c r="G10" s="580"/>
      <c r="H10" s="580"/>
      <c r="I10" s="580"/>
      <c r="J10" s="580"/>
      <c r="K10" s="35" t="s">
        <v>107</v>
      </c>
      <c r="L10" s="581"/>
      <c r="M10" s="33"/>
      <c r="N10" s="34"/>
      <c r="O10" s="580"/>
      <c r="P10" s="582"/>
      <c r="Q10" s="22" t="s">
        <v>108</v>
      </c>
      <c r="R10" s="583" t="s">
        <v>106</v>
      </c>
    </row>
    <row r="11" spans="1:18" ht="16.5" hidden="1" customHeight="1">
      <c r="A11" s="13"/>
      <c r="B11" s="580"/>
      <c r="C11" s="580"/>
      <c r="D11" s="580"/>
      <c r="E11" s="580"/>
      <c r="F11" s="580"/>
      <c r="G11" s="580"/>
      <c r="H11" s="580"/>
      <c r="I11" s="580"/>
      <c r="J11" s="580"/>
      <c r="K11" s="35" t="s">
        <v>109</v>
      </c>
      <c r="L11" s="581"/>
      <c r="M11" s="33"/>
      <c r="N11" s="34"/>
      <c r="O11" s="580"/>
      <c r="P11" s="582"/>
      <c r="Q11" s="22" t="s">
        <v>110</v>
      </c>
      <c r="R11" s="583" t="s">
        <v>106</v>
      </c>
    </row>
    <row r="12" spans="1:18" ht="16.5" hidden="1" customHeight="1">
      <c r="A12" s="13"/>
      <c r="B12" s="580"/>
      <c r="C12" s="580"/>
      <c r="D12" s="580"/>
      <c r="E12" s="580"/>
      <c r="F12" s="580"/>
      <c r="G12" s="580"/>
      <c r="H12" s="580"/>
      <c r="I12" s="580"/>
      <c r="J12" s="580"/>
      <c r="K12" s="35" t="s">
        <v>111</v>
      </c>
      <c r="L12" s="581"/>
      <c r="M12" s="33"/>
      <c r="N12" s="34"/>
      <c r="O12" s="580"/>
      <c r="P12" s="582"/>
      <c r="Q12" s="22" t="s">
        <v>112</v>
      </c>
      <c r="R12" s="583" t="s">
        <v>106</v>
      </c>
    </row>
    <row r="13" spans="1:18" ht="16.5" hidden="1" customHeight="1">
      <c r="A13" s="13"/>
      <c r="B13" s="580"/>
      <c r="C13" s="580"/>
      <c r="D13" s="580"/>
      <c r="E13" s="580"/>
      <c r="F13" s="580"/>
      <c r="G13" s="580"/>
      <c r="H13" s="580"/>
      <c r="I13" s="580"/>
      <c r="J13" s="580"/>
      <c r="K13" s="32" t="s">
        <v>113</v>
      </c>
      <c r="L13" s="581"/>
      <c r="M13" s="33"/>
      <c r="N13" s="34"/>
      <c r="O13" s="580"/>
      <c r="P13" s="582"/>
      <c r="Q13" s="19" t="s">
        <v>114</v>
      </c>
      <c r="R13" s="583" t="s">
        <v>106</v>
      </c>
    </row>
    <row r="14" spans="1:18" ht="16.5" hidden="1" customHeight="1">
      <c r="A14" s="13"/>
      <c r="B14" s="580"/>
      <c r="C14" s="580"/>
      <c r="D14" s="580"/>
      <c r="E14" s="580"/>
      <c r="F14" s="580"/>
      <c r="G14" s="580"/>
      <c r="H14" s="580"/>
      <c r="I14" s="580"/>
      <c r="J14" s="580"/>
      <c r="K14" s="32" t="s">
        <v>115</v>
      </c>
      <c r="L14" s="581"/>
      <c r="M14" s="33"/>
      <c r="N14" s="34"/>
      <c r="O14" s="580"/>
      <c r="P14" s="582"/>
      <c r="Q14" s="19" t="s">
        <v>116</v>
      </c>
      <c r="R14" s="583" t="s">
        <v>106</v>
      </c>
    </row>
    <row r="15" spans="1:18" ht="16.5" hidden="1" customHeight="1">
      <c r="A15" s="13"/>
      <c r="B15" s="580"/>
      <c r="C15" s="580"/>
      <c r="D15" s="580"/>
      <c r="E15" s="580"/>
      <c r="F15" s="580"/>
      <c r="G15" s="580"/>
      <c r="H15" s="580"/>
      <c r="I15" s="580"/>
      <c r="J15" s="580"/>
      <c r="K15" s="32" t="s">
        <v>117</v>
      </c>
      <c r="L15" s="581"/>
      <c r="M15" s="33"/>
      <c r="N15" s="34"/>
      <c r="O15" s="580"/>
      <c r="P15" s="582"/>
      <c r="Q15" s="23" t="s">
        <v>118</v>
      </c>
      <c r="R15" s="583" t="s">
        <v>106</v>
      </c>
    </row>
    <row r="16" spans="1:18" ht="16.5" hidden="1" customHeight="1">
      <c r="A16" s="13"/>
      <c r="B16" s="580" t="s">
        <v>119</v>
      </c>
      <c r="C16" s="580" t="s">
        <v>94</v>
      </c>
      <c r="D16" s="580" t="s">
        <v>120</v>
      </c>
      <c r="E16" s="580" t="s">
        <v>96</v>
      </c>
      <c r="F16" s="580" t="s">
        <v>97</v>
      </c>
      <c r="G16" s="580" t="s">
        <v>121</v>
      </c>
      <c r="H16" s="580" t="s">
        <v>122</v>
      </c>
      <c r="I16" s="580" t="s">
        <v>100</v>
      </c>
      <c r="J16" s="580"/>
      <c r="K16" s="32" t="s">
        <v>101</v>
      </c>
      <c r="L16" s="581"/>
      <c r="M16" s="33"/>
      <c r="N16" s="34"/>
      <c r="O16" s="580"/>
      <c r="P16" s="584"/>
      <c r="Q16" s="26" t="s">
        <v>102</v>
      </c>
      <c r="R16" s="585" t="s">
        <v>103</v>
      </c>
    </row>
    <row r="17" spans="1:18" ht="16.5" hidden="1" customHeight="1">
      <c r="A17" s="13"/>
      <c r="B17" s="580"/>
      <c r="C17" s="580"/>
      <c r="D17" s="580"/>
      <c r="E17" s="580"/>
      <c r="F17" s="580"/>
      <c r="G17" s="580"/>
      <c r="H17" s="580"/>
      <c r="I17" s="580"/>
      <c r="J17" s="580"/>
      <c r="K17" s="35" t="s">
        <v>104</v>
      </c>
      <c r="L17" s="581"/>
      <c r="M17" s="33"/>
      <c r="N17" s="34"/>
      <c r="O17" s="580"/>
      <c r="P17" s="584"/>
      <c r="Q17" s="22" t="s">
        <v>105</v>
      </c>
      <c r="R17" s="585" t="s">
        <v>106</v>
      </c>
    </row>
    <row r="18" spans="1:18" ht="16.5" hidden="1" customHeight="1">
      <c r="A18" s="13"/>
      <c r="B18" s="580"/>
      <c r="C18" s="580"/>
      <c r="D18" s="580"/>
      <c r="E18" s="580"/>
      <c r="F18" s="580"/>
      <c r="G18" s="580"/>
      <c r="H18" s="580"/>
      <c r="I18" s="580"/>
      <c r="J18" s="580"/>
      <c r="K18" s="35" t="s">
        <v>107</v>
      </c>
      <c r="L18" s="581"/>
      <c r="M18" s="33"/>
      <c r="N18" s="34"/>
      <c r="O18" s="580"/>
      <c r="P18" s="584"/>
      <c r="Q18" s="22" t="s">
        <v>108</v>
      </c>
      <c r="R18" s="585" t="s">
        <v>106</v>
      </c>
    </row>
    <row r="19" spans="1:18" ht="16.5" hidden="1" customHeight="1">
      <c r="A19" s="13"/>
      <c r="B19" s="580"/>
      <c r="C19" s="580"/>
      <c r="D19" s="580"/>
      <c r="E19" s="580"/>
      <c r="F19" s="580"/>
      <c r="G19" s="580"/>
      <c r="H19" s="580"/>
      <c r="I19" s="580"/>
      <c r="J19" s="580"/>
      <c r="K19" s="35" t="s">
        <v>109</v>
      </c>
      <c r="L19" s="581"/>
      <c r="M19" s="33"/>
      <c r="N19" s="34"/>
      <c r="O19" s="580"/>
      <c r="P19" s="584"/>
      <c r="Q19" s="22" t="s">
        <v>110</v>
      </c>
      <c r="R19" s="585" t="s">
        <v>106</v>
      </c>
    </row>
    <row r="20" spans="1:18" ht="16.5" hidden="1" customHeight="1">
      <c r="A20" s="13"/>
      <c r="B20" s="580"/>
      <c r="C20" s="580"/>
      <c r="D20" s="580"/>
      <c r="E20" s="580"/>
      <c r="F20" s="580"/>
      <c r="G20" s="580"/>
      <c r="H20" s="580"/>
      <c r="I20" s="580"/>
      <c r="J20" s="580"/>
      <c r="K20" s="35" t="s">
        <v>111</v>
      </c>
      <c r="L20" s="581"/>
      <c r="M20" s="33"/>
      <c r="N20" s="34"/>
      <c r="O20" s="580"/>
      <c r="P20" s="584"/>
      <c r="Q20" s="22" t="s">
        <v>112</v>
      </c>
      <c r="R20" s="585" t="s">
        <v>106</v>
      </c>
    </row>
    <row r="21" spans="1:18" ht="16.5" hidden="1" customHeight="1">
      <c r="A21" s="13"/>
      <c r="B21" s="580"/>
      <c r="C21" s="580"/>
      <c r="D21" s="580"/>
      <c r="E21" s="580"/>
      <c r="F21" s="580"/>
      <c r="G21" s="580"/>
      <c r="H21" s="580"/>
      <c r="I21" s="580"/>
      <c r="J21" s="580"/>
      <c r="K21" s="32" t="s">
        <v>113</v>
      </c>
      <c r="L21" s="581"/>
      <c r="M21" s="33"/>
      <c r="N21" s="34"/>
      <c r="O21" s="580"/>
      <c r="P21" s="584"/>
      <c r="Q21" s="19" t="s">
        <v>114</v>
      </c>
      <c r="R21" s="585" t="s">
        <v>106</v>
      </c>
    </row>
    <row r="22" spans="1:18" ht="16.5" hidden="1" customHeight="1">
      <c r="A22" s="13"/>
      <c r="B22" s="580"/>
      <c r="C22" s="580"/>
      <c r="D22" s="580"/>
      <c r="E22" s="580"/>
      <c r="F22" s="580"/>
      <c r="G22" s="580"/>
      <c r="H22" s="580"/>
      <c r="I22" s="580"/>
      <c r="J22" s="580"/>
      <c r="K22" s="32" t="s">
        <v>115</v>
      </c>
      <c r="L22" s="581"/>
      <c r="M22" s="33"/>
      <c r="N22" s="34"/>
      <c r="O22" s="580"/>
      <c r="P22" s="584"/>
      <c r="Q22" s="19" t="s">
        <v>116</v>
      </c>
      <c r="R22" s="585" t="s">
        <v>106</v>
      </c>
    </row>
    <row r="23" spans="1:18" ht="16.5" hidden="1" customHeight="1">
      <c r="A23" s="13"/>
      <c r="B23" s="580"/>
      <c r="C23" s="580"/>
      <c r="D23" s="580"/>
      <c r="E23" s="580"/>
      <c r="F23" s="580"/>
      <c r="G23" s="580"/>
      <c r="H23" s="580"/>
      <c r="I23" s="580"/>
      <c r="J23" s="580"/>
      <c r="K23" s="32" t="s">
        <v>117</v>
      </c>
      <c r="L23" s="581"/>
      <c r="M23" s="33"/>
      <c r="N23" s="34"/>
      <c r="O23" s="580"/>
      <c r="P23" s="584"/>
      <c r="Q23" s="23" t="s">
        <v>118</v>
      </c>
      <c r="R23" s="585" t="s">
        <v>106</v>
      </c>
    </row>
    <row r="24" spans="1:18" ht="16.5" hidden="1" customHeight="1">
      <c r="A24" s="13"/>
      <c r="B24" s="580" t="s">
        <v>123</v>
      </c>
      <c r="C24" s="580" t="s">
        <v>124</v>
      </c>
      <c r="D24" s="580" t="s">
        <v>125</v>
      </c>
      <c r="E24" s="580" t="s">
        <v>126</v>
      </c>
      <c r="F24" s="580" t="s">
        <v>97</v>
      </c>
      <c r="G24" s="580" t="s">
        <v>121</v>
      </c>
      <c r="H24" s="580" t="s">
        <v>122</v>
      </c>
      <c r="I24" s="580" t="s">
        <v>100</v>
      </c>
      <c r="J24" s="580"/>
      <c r="K24" s="32" t="s">
        <v>101</v>
      </c>
      <c r="L24" s="581"/>
      <c r="M24" s="33"/>
      <c r="N24" s="34"/>
      <c r="O24" s="580"/>
      <c r="P24" s="584" t="s">
        <v>127</v>
      </c>
      <c r="Q24" s="26" t="s">
        <v>102</v>
      </c>
      <c r="R24" s="585" t="s">
        <v>103</v>
      </c>
    </row>
    <row r="25" spans="1:18" ht="16.5" hidden="1" customHeight="1">
      <c r="A25" s="13"/>
      <c r="B25" s="580"/>
      <c r="C25" s="580"/>
      <c r="D25" s="580"/>
      <c r="E25" s="580"/>
      <c r="F25" s="580"/>
      <c r="G25" s="580"/>
      <c r="H25" s="580"/>
      <c r="I25" s="580"/>
      <c r="J25" s="580"/>
      <c r="K25" s="35" t="s">
        <v>104</v>
      </c>
      <c r="L25" s="581"/>
      <c r="M25" s="33"/>
      <c r="N25" s="34"/>
      <c r="O25" s="580"/>
      <c r="P25" s="584"/>
      <c r="Q25" s="22" t="s">
        <v>105</v>
      </c>
      <c r="R25" s="585" t="s">
        <v>106</v>
      </c>
    </row>
    <row r="26" spans="1:18" ht="16.5" hidden="1" customHeight="1">
      <c r="A26" s="13"/>
      <c r="B26" s="580"/>
      <c r="C26" s="580"/>
      <c r="D26" s="580"/>
      <c r="E26" s="580"/>
      <c r="F26" s="580"/>
      <c r="G26" s="580"/>
      <c r="H26" s="580"/>
      <c r="I26" s="580"/>
      <c r="J26" s="580"/>
      <c r="K26" s="35" t="s">
        <v>107</v>
      </c>
      <c r="L26" s="581"/>
      <c r="M26" s="33"/>
      <c r="N26" s="34"/>
      <c r="O26" s="580"/>
      <c r="P26" s="584"/>
      <c r="Q26" s="22" t="s">
        <v>108</v>
      </c>
      <c r="R26" s="585" t="s">
        <v>106</v>
      </c>
    </row>
    <row r="27" spans="1:18" ht="16.5" hidden="1" customHeight="1">
      <c r="A27" s="13"/>
      <c r="B27" s="580"/>
      <c r="C27" s="580"/>
      <c r="D27" s="580"/>
      <c r="E27" s="580"/>
      <c r="F27" s="580"/>
      <c r="G27" s="580"/>
      <c r="H27" s="580"/>
      <c r="I27" s="580"/>
      <c r="J27" s="580"/>
      <c r="K27" s="35" t="s">
        <v>109</v>
      </c>
      <c r="L27" s="581"/>
      <c r="M27" s="33"/>
      <c r="N27" s="34"/>
      <c r="O27" s="580"/>
      <c r="P27" s="584"/>
      <c r="Q27" s="22" t="s">
        <v>110</v>
      </c>
      <c r="R27" s="585" t="s">
        <v>106</v>
      </c>
    </row>
    <row r="28" spans="1:18" ht="16.5" hidden="1" customHeight="1">
      <c r="A28" s="13"/>
      <c r="B28" s="580"/>
      <c r="C28" s="580"/>
      <c r="D28" s="580"/>
      <c r="E28" s="580"/>
      <c r="F28" s="580"/>
      <c r="G28" s="580"/>
      <c r="H28" s="580"/>
      <c r="I28" s="580"/>
      <c r="J28" s="580"/>
      <c r="K28" s="35" t="s">
        <v>111</v>
      </c>
      <c r="L28" s="581"/>
      <c r="M28" s="33"/>
      <c r="N28" s="34"/>
      <c r="O28" s="580"/>
      <c r="P28" s="584"/>
      <c r="Q28" s="22" t="s">
        <v>112</v>
      </c>
      <c r="R28" s="585" t="s">
        <v>106</v>
      </c>
    </row>
    <row r="29" spans="1:18" ht="16.5" hidden="1" customHeight="1">
      <c r="A29" s="13"/>
      <c r="B29" s="580"/>
      <c r="C29" s="580"/>
      <c r="D29" s="580"/>
      <c r="E29" s="580"/>
      <c r="F29" s="580"/>
      <c r="G29" s="580"/>
      <c r="H29" s="580"/>
      <c r="I29" s="580"/>
      <c r="J29" s="580"/>
      <c r="K29" s="32" t="s">
        <v>113</v>
      </c>
      <c r="L29" s="581"/>
      <c r="M29" s="33"/>
      <c r="N29" s="34"/>
      <c r="O29" s="580"/>
      <c r="P29" s="584"/>
      <c r="Q29" s="19" t="s">
        <v>114</v>
      </c>
      <c r="R29" s="585" t="s">
        <v>106</v>
      </c>
    </row>
    <row r="30" spans="1:18" ht="16.5" hidden="1" customHeight="1">
      <c r="A30" s="13"/>
      <c r="B30" s="580"/>
      <c r="C30" s="580"/>
      <c r="D30" s="580"/>
      <c r="E30" s="580"/>
      <c r="F30" s="580"/>
      <c r="G30" s="580"/>
      <c r="H30" s="580"/>
      <c r="I30" s="580"/>
      <c r="J30" s="580"/>
      <c r="K30" s="32" t="s">
        <v>115</v>
      </c>
      <c r="L30" s="581"/>
      <c r="M30" s="33"/>
      <c r="N30" s="34"/>
      <c r="O30" s="580"/>
      <c r="P30" s="584"/>
      <c r="Q30" s="19" t="s">
        <v>116</v>
      </c>
      <c r="R30" s="585" t="s">
        <v>106</v>
      </c>
    </row>
    <row r="31" spans="1:18" ht="16.5" hidden="1" customHeight="1">
      <c r="A31" s="13"/>
      <c r="B31" s="580"/>
      <c r="C31" s="580"/>
      <c r="D31" s="580"/>
      <c r="E31" s="580"/>
      <c r="F31" s="580"/>
      <c r="G31" s="580"/>
      <c r="H31" s="580"/>
      <c r="I31" s="580"/>
      <c r="J31" s="580"/>
      <c r="K31" s="32" t="s">
        <v>117</v>
      </c>
      <c r="L31" s="581"/>
      <c r="M31" s="33"/>
      <c r="N31" s="34"/>
      <c r="O31" s="580"/>
      <c r="P31" s="584"/>
      <c r="Q31" s="23" t="s">
        <v>118</v>
      </c>
      <c r="R31" s="585" t="s">
        <v>106</v>
      </c>
    </row>
    <row r="32" spans="1:18" ht="16.5" hidden="1" customHeight="1">
      <c r="A32" s="13"/>
      <c r="B32" s="580" t="s">
        <v>128</v>
      </c>
      <c r="C32" s="580" t="s">
        <v>129</v>
      </c>
      <c r="D32" s="580" t="s">
        <v>130</v>
      </c>
      <c r="E32" s="580" t="s">
        <v>126</v>
      </c>
      <c r="F32" s="580" t="s">
        <v>97</v>
      </c>
      <c r="G32" s="580" t="s">
        <v>131</v>
      </c>
      <c r="H32" s="580" t="s">
        <v>122</v>
      </c>
      <c r="I32" s="580" t="s">
        <v>132</v>
      </c>
      <c r="J32" s="580"/>
      <c r="K32" s="32" t="s">
        <v>101</v>
      </c>
      <c r="L32" s="581"/>
      <c r="M32" s="33"/>
      <c r="N32" s="34"/>
      <c r="O32" s="580"/>
      <c r="P32" s="584"/>
      <c r="Q32" s="26" t="s">
        <v>102</v>
      </c>
      <c r="R32" s="585" t="s">
        <v>103</v>
      </c>
    </row>
    <row r="33" spans="1:18" ht="16.5" hidden="1" customHeight="1">
      <c r="A33" s="13"/>
      <c r="B33" s="580"/>
      <c r="C33" s="580"/>
      <c r="D33" s="580"/>
      <c r="E33" s="580"/>
      <c r="F33" s="580"/>
      <c r="G33" s="580"/>
      <c r="H33" s="580"/>
      <c r="I33" s="580"/>
      <c r="J33" s="580"/>
      <c r="K33" s="35" t="s">
        <v>104</v>
      </c>
      <c r="L33" s="581"/>
      <c r="M33" s="33"/>
      <c r="N33" s="34"/>
      <c r="O33" s="580"/>
      <c r="P33" s="584"/>
      <c r="Q33" s="22" t="s">
        <v>105</v>
      </c>
      <c r="R33" s="585" t="s">
        <v>106</v>
      </c>
    </row>
    <row r="34" spans="1:18" ht="16.5" hidden="1" customHeight="1">
      <c r="A34" s="13"/>
      <c r="B34" s="580"/>
      <c r="C34" s="580"/>
      <c r="D34" s="580"/>
      <c r="E34" s="580"/>
      <c r="F34" s="580"/>
      <c r="G34" s="580"/>
      <c r="H34" s="580"/>
      <c r="I34" s="580"/>
      <c r="J34" s="580"/>
      <c r="K34" s="35" t="s">
        <v>107</v>
      </c>
      <c r="L34" s="581"/>
      <c r="M34" s="33"/>
      <c r="N34" s="34"/>
      <c r="O34" s="580"/>
      <c r="P34" s="584"/>
      <c r="Q34" s="22" t="s">
        <v>108</v>
      </c>
      <c r="R34" s="585" t="s">
        <v>106</v>
      </c>
    </row>
    <row r="35" spans="1:18" ht="16.5" hidden="1" customHeight="1">
      <c r="A35" s="13"/>
      <c r="B35" s="580"/>
      <c r="C35" s="580"/>
      <c r="D35" s="580"/>
      <c r="E35" s="580"/>
      <c r="F35" s="580"/>
      <c r="G35" s="580"/>
      <c r="H35" s="580"/>
      <c r="I35" s="580"/>
      <c r="J35" s="580"/>
      <c r="K35" s="35" t="s">
        <v>109</v>
      </c>
      <c r="L35" s="581"/>
      <c r="M35" s="33"/>
      <c r="N35" s="34"/>
      <c r="O35" s="580"/>
      <c r="P35" s="584"/>
      <c r="Q35" s="22" t="s">
        <v>110</v>
      </c>
      <c r="R35" s="585" t="s">
        <v>106</v>
      </c>
    </row>
    <row r="36" spans="1:18" ht="16.5" hidden="1" customHeight="1">
      <c r="A36" s="13"/>
      <c r="B36" s="580"/>
      <c r="C36" s="580"/>
      <c r="D36" s="580"/>
      <c r="E36" s="580"/>
      <c r="F36" s="580"/>
      <c r="G36" s="580"/>
      <c r="H36" s="580"/>
      <c r="I36" s="580"/>
      <c r="J36" s="580"/>
      <c r="K36" s="35" t="s">
        <v>111</v>
      </c>
      <c r="L36" s="581"/>
      <c r="M36" s="33"/>
      <c r="N36" s="34"/>
      <c r="O36" s="580"/>
      <c r="P36" s="584"/>
      <c r="Q36" s="22" t="s">
        <v>112</v>
      </c>
      <c r="R36" s="585" t="s">
        <v>106</v>
      </c>
    </row>
    <row r="37" spans="1:18" ht="16.5" hidden="1" customHeight="1">
      <c r="A37" s="13"/>
      <c r="B37" s="580"/>
      <c r="C37" s="580"/>
      <c r="D37" s="580"/>
      <c r="E37" s="580"/>
      <c r="F37" s="580"/>
      <c r="G37" s="580"/>
      <c r="H37" s="580"/>
      <c r="I37" s="580"/>
      <c r="J37" s="580"/>
      <c r="K37" s="32" t="s">
        <v>113</v>
      </c>
      <c r="L37" s="581"/>
      <c r="M37" s="33"/>
      <c r="N37" s="34"/>
      <c r="O37" s="580"/>
      <c r="P37" s="584"/>
      <c r="Q37" s="19" t="s">
        <v>114</v>
      </c>
      <c r="R37" s="585" t="s">
        <v>106</v>
      </c>
    </row>
    <row r="38" spans="1:18" ht="16.5" hidden="1" customHeight="1">
      <c r="A38" s="13"/>
      <c r="B38" s="580"/>
      <c r="C38" s="580"/>
      <c r="D38" s="580"/>
      <c r="E38" s="580"/>
      <c r="F38" s="580"/>
      <c r="G38" s="580"/>
      <c r="H38" s="580"/>
      <c r="I38" s="580"/>
      <c r="J38" s="580"/>
      <c r="K38" s="32" t="s">
        <v>115</v>
      </c>
      <c r="L38" s="581"/>
      <c r="M38" s="33"/>
      <c r="N38" s="34"/>
      <c r="O38" s="580"/>
      <c r="P38" s="584"/>
      <c r="Q38" s="19" t="s">
        <v>116</v>
      </c>
      <c r="R38" s="585" t="s">
        <v>106</v>
      </c>
    </row>
    <row r="39" spans="1:18" ht="16.5" hidden="1" customHeight="1">
      <c r="A39" s="13"/>
      <c r="B39" s="580"/>
      <c r="C39" s="580"/>
      <c r="D39" s="580"/>
      <c r="E39" s="580"/>
      <c r="F39" s="580"/>
      <c r="G39" s="580"/>
      <c r="H39" s="580"/>
      <c r="I39" s="580"/>
      <c r="J39" s="580"/>
      <c r="K39" s="32" t="s">
        <v>117</v>
      </c>
      <c r="L39" s="581"/>
      <c r="M39" s="33"/>
      <c r="N39" s="34"/>
      <c r="O39" s="580"/>
      <c r="P39" s="584"/>
      <c r="Q39" s="23" t="s">
        <v>118</v>
      </c>
      <c r="R39" s="585" t="s">
        <v>106</v>
      </c>
    </row>
    <row r="40" spans="1:18" ht="16.5" hidden="1" customHeight="1">
      <c r="A40" s="13"/>
      <c r="B40" s="580" t="s">
        <v>133</v>
      </c>
      <c r="C40" s="580" t="s">
        <v>134</v>
      </c>
      <c r="D40" s="580" t="s">
        <v>135</v>
      </c>
      <c r="E40" s="580" t="s">
        <v>136</v>
      </c>
      <c r="F40" s="580" t="s">
        <v>97</v>
      </c>
      <c r="G40" s="580" t="s">
        <v>121</v>
      </c>
      <c r="H40" s="580" t="s">
        <v>122</v>
      </c>
      <c r="I40" s="580" t="s">
        <v>100</v>
      </c>
      <c r="J40" s="580"/>
      <c r="K40" s="32" t="s">
        <v>101</v>
      </c>
      <c r="L40" s="581"/>
      <c r="M40" s="33"/>
      <c r="N40" s="34"/>
      <c r="O40" s="580"/>
      <c r="P40" s="584"/>
      <c r="Q40" s="26" t="s">
        <v>102</v>
      </c>
      <c r="R40" s="585" t="s">
        <v>103</v>
      </c>
    </row>
    <row r="41" spans="1:18" ht="16.5" hidden="1" customHeight="1">
      <c r="A41" s="13"/>
      <c r="B41" s="580"/>
      <c r="C41" s="580"/>
      <c r="D41" s="580"/>
      <c r="E41" s="580"/>
      <c r="F41" s="580"/>
      <c r="G41" s="580"/>
      <c r="H41" s="580"/>
      <c r="I41" s="580"/>
      <c r="J41" s="580"/>
      <c r="K41" s="35" t="s">
        <v>104</v>
      </c>
      <c r="L41" s="581"/>
      <c r="M41" s="33"/>
      <c r="N41" s="34"/>
      <c r="O41" s="580"/>
      <c r="P41" s="584"/>
      <c r="Q41" s="22" t="s">
        <v>105</v>
      </c>
      <c r="R41" s="585" t="s">
        <v>106</v>
      </c>
    </row>
    <row r="42" spans="1:18" ht="16.5" hidden="1" customHeight="1">
      <c r="A42" s="13"/>
      <c r="B42" s="580"/>
      <c r="C42" s="580"/>
      <c r="D42" s="580"/>
      <c r="E42" s="580"/>
      <c r="F42" s="580"/>
      <c r="G42" s="580"/>
      <c r="H42" s="580"/>
      <c r="I42" s="580"/>
      <c r="J42" s="580"/>
      <c r="K42" s="35" t="s">
        <v>107</v>
      </c>
      <c r="L42" s="581"/>
      <c r="M42" s="33"/>
      <c r="N42" s="34"/>
      <c r="O42" s="580"/>
      <c r="P42" s="584"/>
      <c r="Q42" s="22" t="s">
        <v>108</v>
      </c>
      <c r="R42" s="585" t="s">
        <v>106</v>
      </c>
    </row>
    <row r="43" spans="1:18" ht="16.5" hidden="1" customHeight="1">
      <c r="A43" s="13"/>
      <c r="B43" s="580"/>
      <c r="C43" s="580"/>
      <c r="D43" s="580"/>
      <c r="E43" s="580"/>
      <c r="F43" s="580"/>
      <c r="G43" s="580"/>
      <c r="H43" s="580"/>
      <c r="I43" s="580"/>
      <c r="J43" s="580"/>
      <c r="K43" s="35" t="s">
        <v>109</v>
      </c>
      <c r="L43" s="581"/>
      <c r="M43" s="33"/>
      <c r="N43" s="34"/>
      <c r="O43" s="580"/>
      <c r="P43" s="584"/>
      <c r="Q43" s="22" t="s">
        <v>110</v>
      </c>
      <c r="R43" s="585" t="s">
        <v>106</v>
      </c>
    </row>
    <row r="44" spans="1:18" ht="16.5" hidden="1" customHeight="1">
      <c r="A44" s="13"/>
      <c r="B44" s="580"/>
      <c r="C44" s="580"/>
      <c r="D44" s="580"/>
      <c r="E44" s="580"/>
      <c r="F44" s="580"/>
      <c r="G44" s="580"/>
      <c r="H44" s="580"/>
      <c r="I44" s="580"/>
      <c r="J44" s="580"/>
      <c r="K44" s="35" t="s">
        <v>111</v>
      </c>
      <c r="L44" s="581"/>
      <c r="M44" s="33"/>
      <c r="N44" s="34"/>
      <c r="O44" s="580"/>
      <c r="P44" s="584"/>
      <c r="Q44" s="22" t="s">
        <v>112</v>
      </c>
      <c r="R44" s="585" t="s">
        <v>106</v>
      </c>
    </row>
    <row r="45" spans="1:18" ht="16.5" hidden="1" customHeight="1">
      <c r="A45" s="13"/>
      <c r="B45" s="580"/>
      <c r="C45" s="580"/>
      <c r="D45" s="580"/>
      <c r="E45" s="580"/>
      <c r="F45" s="580"/>
      <c r="G45" s="580"/>
      <c r="H45" s="580"/>
      <c r="I45" s="580"/>
      <c r="J45" s="580"/>
      <c r="K45" s="32" t="s">
        <v>113</v>
      </c>
      <c r="L45" s="581"/>
      <c r="M45" s="33"/>
      <c r="N45" s="34"/>
      <c r="O45" s="580"/>
      <c r="P45" s="584"/>
      <c r="Q45" s="19" t="s">
        <v>114</v>
      </c>
      <c r="R45" s="585" t="s">
        <v>106</v>
      </c>
    </row>
    <row r="46" spans="1:18" ht="16.5" hidden="1" customHeight="1">
      <c r="A46" s="13"/>
      <c r="B46" s="580"/>
      <c r="C46" s="580"/>
      <c r="D46" s="580"/>
      <c r="E46" s="580"/>
      <c r="F46" s="580"/>
      <c r="G46" s="580"/>
      <c r="H46" s="580"/>
      <c r="I46" s="580"/>
      <c r="J46" s="580"/>
      <c r="K46" s="32" t="s">
        <v>115</v>
      </c>
      <c r="L46" s="581"/>
      <c r="M46" s="33"/>
      <c r="N46" s="34"/>
      <c r="O46" s="580"/>
      <c r="P46" s="584"/>
      <c r="Q46" s="19" t="s">
        <v>116</v>
      </c>
      <c r="R46" s="585" t="s">
        <v>106</v>
      </c>
    </row>
    <row r="47" spans="1:18" ht="16.5" hidden="1" customHeight="1">
      <c r="A47" s="13"/>
      <c r="B47" s="580"/>
      <c r="C47" s="580"/>
      <c r="D47" s="580"/>
      <c r="E47" s="580"/>
      <c r="F47" s="580"/>
      <c r="G47" s="580"/>
      <c r="H47" s="580"/>
      <c r="I47" s="580"/>
      <c r="J47" s="580"/>
      <c r="K47" s="32" t="s">
        <v>117</v>
      </c>
      <c r="L47" s="581"/>
      <c r="M47" s="33"/>
      <c r="N47" s="34"/>
      <c r="O47" s="580"/>
      <c r="P47" s="584"/>
      <c r="Q47" s="23" t="s">
        <v>118</v>
      </c>
      <c r="R47" s="585" t="s">
        <v>106</v>
      </c>
    </row>
    <row r="48" spans="1:18" ht="85.7" hidden="1" customHeight="1">
      <c r="A48" s="13"/>
      <c r="B48" s="580" t="s">
        <v>137</v>
      </c>
      <c r="C48" s="580" t="s">
        <v>134</v>
      </c>
      <c r="D48" s="580" t="s">
        <v>138</v>
      </c>
      <c r="E48" s="580" t="s">
        <v>136</v>
      </c>
      <c r="F48" s="580" t="s">
        <v>139</v>
      </c>
      <c r="G48" s="580" t="s">
        <v>121</v>
      </c>
      <c r="H48" s="580" t="s">
        <v>140</v>
      </c>
      <c r="I48" s="580" t="s">
        <v>100</v>
      </c>
      <c r="J48" s="580"/>
      <c r="K48" s="32" t="s">
        <v>101</v>
      </c>
      <c r="L48" s="581"/>
      <c r="M48" s="33"/>
      <c r="N48" s="34"/>
      <c r="O48" s="580"/>
      <c r="P48" s="584"/>
      <c r="Q48" s="26" t="s">
        <v>102</v>
      </c>
      <c r="R48" s="585" t="s">
        <v>103</v>
      </c>
    </row>
    <row r="49" spans="1:18" ht="16.5" hidden="1" customHeight="1">
      <c r="A49" s="13"/>
      <c r="B49" s="580"/>
      <c r="C49" s="580"/>
      <c r="D49" s="580"/>
      <c r="E49" s="580"/>
      <c r="F49" s="580"/>
      <c r="G49" s="580"/>
      <c r="H49" s="580"/>
      <c r="I49" s="580"/>
      <c r="J49" s="580"/>
      <c r="K49" s="35" t="s">
        <v>104</v>
      </c>
      <c r="L49" s="581"/>
      <c r="M49" s="33"/>
      <c r="N49" s="34"/>
      <c r="O49" s="580"/>
      <c r="P49" s="584"/>
      <c r="Q49" s="22" t="s">
        <v>105</v>
      </c>
      <c r="R49" s="585" t="s">
        <v>106</v>
      </c>
    </row>
    <row r="50" spans="1:18" ht="16.5" hidden="1" customHeight="1">
      <c r="A50" s="13"/>
      <c r="B50" s="580"/>
      <c r="C50" s="580"/>
      <c r="D50" s="580"/>
      <c r="E50" s="580"/>
      <c r="F50" s="580"/>
      <c r="G50" s="580"/>
      <c r="H50" s="580"/>
      <c r="I50" s="580"/>
      <c r="J50" s="580"/>
      <c r="K50" s="35" t="s">
        <v>107</v>
      </c>
      <c r="L50" s="581"/>
      <c r="M50" s="33"/>
      <c r="N50" s="34"/>
      <c r="O50" s="580"/>
      <c r="P50" s="584"/>
      <c r="Q50" s="22" t="s">
        <v>108</v>
      </c>
      <c r="R50" s="585" t="s">
        <v>106</v>
      </c>
    </row>
    <row r="51" spans="1:18" ht="16.5" hidden="1" customHeight="1">
      <c r="A51" s="13"/>
      <c r="B51" s="580"/>
      <c r="C51" s="580"/>
      <c r="D51" s="580"/>
      <c r="E51" s="580"/>
      <c r="F51" s="580"/>
      <c r="G51" s="580"/>
      <c r="H51" s="580"/>
      <c r="I51" s="580"/>
      <c r="J51" s="580"/>
      <c r="K51" s="35" t="s">
        <v>109</v>
      </c>
      <c r="L51" s="581"/>
      <c r="M51" s="33"/>
      <c r="N51" s="34"/>
      <c r="O51" s="580"/>
      <c r="P51" s="584"/>
      <c r="Q51" s="22" t="s">
        <v>110</v>
      </c>
      <c r="R51" s="585" t="s">
        <v>106</v>
      </c>
    </row>
    <row r="52" spans="1:18" ht="16.5" hidden="1" customHeight="1">
      <c r="A52" s="13"/>
      <c r="B52" s="580"/>
      <c r="C52" s="580"/>
      <c r="D52" s="580"/>
      <c r="E52" s="580"/>
      <c r="F52" s="580"/>
      <c r="G52" s="580"/>
      <c r="H52" s="580"/>
      <c r="I52" s="580"/>
      <c r="J52" s="580"/>
      <c r="K52" s="35" t="s">
        <v>111</v>
      </c>
      <c r="L52" s="581"/>
      <c r="M52" s="33"/>
      <c r="N52" s="34"/>
      <c r="O52" s="580"/>
      <c r="P52" s="584"/>
      <c r="Q52" s="22" t="s">
        <v>112</v>
      </c>
      <c r="R52" s="585" t="s">
        <v>106</v>
      </c>
    </row>
    <row r="53" spans="1:18" ht="16.5" hidden="1" customHeight="1">
      <c r="A53" s="13"/>
      <c r="B53" s="580"/>
      <c r="C53" s="580"/>
      <c r="D53" s="580"/>
      <c r="E53" s="580"/>
      <c r="F53" s="580"/>
      <c r="G53" s="580"/>
      <c r="H53" s="580"/>
      <c r="I53" s="580"/>
      <c r="J53" s="580"/>
      <c r="K53" s="32" t="s">
        <v>113</v>
      </c>
      <c r="L53" s="581"/>
      <c r="M53" s="33"/>
      <c r="N53" s="34"/>
      <c r="O53" s="580"/>
      <c r="P53" s="584"/>
      <c r="Q53" s="19" t="s">
        <v>114</v>
      </c>
      <c r="R53" s="585" t="s">
        <v>106</v>
      </c>
    </row>
    <row r="54" spans="1:18" ht="16.5" hidden="1" customHeight="1">
      <c r="A54" s="13"/>
      <c r="B54" s="580"/>
      <c r="C54" s="580"/>
      <c r="D54" s="580"/>
      <c r="E54" s="580"/>
      <c r="F54" s="580"/>
      <c r="G54" s="580"/>
      <c r="H54" s="580"/>
      <c r="I54" s="580"/>
      <c r="J54" s="580"/>
      <c r="K54" s="32" t="s">
        <v>115</v>
      </c>
      <c r="L54" s="581"/>
      <c r="M54" s="33"/>
      <c r="N54" s="34"/>
      <c r="O54" s="580"/>
      <c r="P54" s="584"/>
      <c r="Q54" s="19" t="s">
        <v>116</v>
      </c>
      <c r="R54" s="585" t="s">
        <v>106</v>
      </c>
    </row>
    <row r="55" spans="1:18" ht="16.5" hidden="1" customHeight="1">
      <c r="A55" s="13"/>
      <c r="B55" s="580"/>
      <c r="C55" s="580"/>
      <c r="D55" s="580"/>
      <c r="E55" s="580"/>
      <c r="F55" s="580"/>
      <c r="G55" s="580"/>
      <c r="H55" s="580"/>
      <c r="I55" s="580"/>
      <c r="J55" s="580"/>
      <c r="K55" s="32" t="s">
        <v>117</v>
      </c>
      <c r="L55" s="581"/>
      <c r="M55" s="33"/>
      <c r="N55" s="34"/>
      <c r="O55" s="580"/>
      <c r="P55" s="584"/>
      <c r="Q55" s="23" t="s">
        <v>118</v>
      </c>
      <c r="R55" s="585" t="s">
        <v>106</v>
      </c>
    </row>
    <row r="56" spans="1:18" ht="31.7" hidden="1" customHeight="1">
      <c r="A56" s="13"/>
      <c r="B56" s="580" t="s">
        <v>141</v>
      </c>
      <c r="C56" s="580" t="s">
        <v>142</v>
      </c>
      <c r="D56" s="580" t="s">
        <v>143</v>
      </c>
      <c r="E56" s="580" t="s">
        <v>126</v>
      </c>
      <c r="F56" s="580" t="s">
        <v>97</v>
      </c>
      <c r="G56" s="580" t="s">
        <v>121</v>
      </c>
      <c r="H56" s="580" t="s">
        <v>140</v>
      </c>
      <c r="I56" s="580" t="s">
        <v>100</v>
      </c>
      <c r="J56" s="580"/>
      <c r="K56" s="32" t="s">
        <v>101</v>
      </c>
      <c r="L56" s="581"/>
      <c r="M56" s="33"/>
      <c r="N56" s="34"/>
      <c r="O56" s="580"/>
      <c r="P56" s="584"/>
      <c r="Q56" s="26" t="s">
        <v>102</v>
      </c>
      <c r="R56" s="585" t="s">
        <v>103</v>
      </c>
    </row>
    <row r="57" spans="1:18" ht="16.5" hidden="1" customHeight="1">
      <c r="A57" s="13"/>
      <c r="B57" s="580"/>
      <c r="C57" s="580"/>
      <c r="D57" s="580"/>
      <c r="E57" s="580"/>
      <c r="F57" s="580"/>
      <c r="G57" s="580"/>
      <c r="H57" s="580"/>
      <c r="I57" s="580"/>
      <c r="J57" s="580"/>
      <c r="K57" s="35" t="s">
        <v>104</v>
      </c>
      <c r="L57" s="581"/>
      <c r="M57" s="33"/>
      <c r="N57" s="34"/>
      <c r="O57" s="580"/>
      <c r="P57" s="584"/>
      <c r="Q57" s="22" t="s">
        <v>105</v>
      </c>
      <c r="R57" s="585" t="s">
        <v>106</v>
      </c>
    </row>
    <row r="58" spans="1:18" ht="16.5" hidden="1" customHeight="1">
      <c r="A58" s="13"/>
      <c r="B58" s="580"/>
      <c r="C58" s="580"/>
      <c r="D58" s="580"/>
      <c r="E58" s="580"/>
      <c r="F58" s="580"/>
      <c r="G58" s="580"/>
      <c r="H58" s="580"/>
      <c r="I58" s="580"/>
      <c r="J58" s="580"/>
      <c r="K58" s="35" t="s">
        <v>107</v>
      </c>
      <c r="L58" s="581"/>
      <c r="M58" s="33"/>
      <c r="N58" s="34"/>
      <c r="O58" s="580"/>
      <c r="P58" s="584"/>
      <c r="Q58" s="22" t="s">
        <v>108</v>
      </c>
      <c r="R58" s="585" t="s">
        <v>106</v>
      </c>
    </row>
    <row r="59" spans="1:18" ht="16.5" hidden="1" customHeight="1">
      <c r="A59" s="13"/>
      <c r="B59" s="580"/>
      <c r="C59" s="580"/>
      <c r="D59" s="580"/>
      <c r="E59" s="580"/>
      <c r="F59" s="580"/>
      <c r="G59" s="580"/>
      <c r="H59" s="580"/>
      <c r="I59" s="580"/>
      <c r="J59" s="580"/>
      <c r="K59" s="35" t="s">
        <v>109</v>
      </c>
      <c r="L59" s="581"/>
      <c r="M59" s="33"/>
      <c r="N59" s="34"/>
      <c r="O59" s="580"/>
      <c r="P59" s="584"/>
      <c r="Q59" s="22" t="s">
        <v>110</v>
      </c>
      <c r="R59" s="585" t="s">
        <v>106</v>
      </c>
    </row>
    <row r="60" spans="1:18" ht="16.5" hidden="1" customHeight="1">
      <c r="A60" s="13"/>
      <c r="B60" s="580"/>
      <c r="C60" s="580"/>
      <c r="D60" s="580"/>
      <c r="E60" s="580"/>
      <c r="F60" s="580"/>
      <c r="G60" s="580"/>
      <c r="H60" s="580"/>
      <c r="I60" s="580"/>
      <c r="J60" s="580"/>
      <c r="K60" s="35" t="s">
        <v>111</v>
      </c>
      <c r="L60" s="581"/>
      <c r="M60" s="33"/>
      <c r="N60" s="34"/>
      <c r="O60" s="580"/>
      <c r="P60" s="584"/>
      <c r="Q60" s="22" t="s">
        <v>112</v>
      </c>
      <c r="R60" s="585" t="s">
        <v>106</v>
      </c>
    </row>
    <row r="61" spans="1:18" ht="16.5" hidden="1" customHeight="1">
      <c r="A61" s="13"/>
      <c r="B61" s="580"/>
      <c r="C61" s="580"/>
      <c r="D61" s="580"/>
      <c r="E61" s="580"/>
      <c r="F61" s="580"/>
      <c r="G61" s="580"/>
      <c r="H61" s="580"/>
      <c r="I61" s="580"/>
      <c r="J61" s="580"/>
      <c r="K61" s="32" t="s">
        <v>113</v>
      </c>
      <c r="L61" s="581"/>
      <c r="M61" s="33"/>
      <c r="N61" s="34"/>
      <c r="O61" s="580"/>
      <c r="P61" s="584"/>
      <c r="Q61" s="19" t="s">
        <v>114</v>
      </c>
      <c r="R61" s="585" t="s">
        <v>106</v>
      </c>
    </row>
    <row r="62" spans="1:18" ht="16.5" hidden="1" customHeight="1">
      <c r="A62" s="13"/>
      <c r="B62" s="580"/>
      <c r="C62" s="580"/>
      <c r="D62" s="580"/>
      <c r="E62" s="580"/>
      <c r="F62" s="580"/>
      <c r="G62" s="580"/>
      <c r="H62" s="580"/>
      <c r="I62" s="580"/>
      <c r="J62" s="580"/>
      <c r="K62" s="32" t="s">
        <v>115</v>
      </c>
      <c r="L62" s="581"/>
      <c r="M62" s="33"/>
      <c r="N62" s="34"/>
      <c r="O62" s="580"/>
      <c r="P62" s="584"/>
      <c r="Q62" s="19" t="s">
        <v>116</v>
      </c>
      <c r="R62" s="585" t="s">
        <v>106</v>
      </c>
    </row>
    <row r="63" spans="1:18" ht="16.5" hidden="1" customHeight="1">
      <c r="A63" s="13"/>
      <c r="B63" s="580"/>
      <c r="C63" s="580"/>
      <c r="D63" s="580"/>
      <c r="E63" s="580"/>
      <c r="F63" s="580"/>
      <c r="G63" s="580"/>
      <c r="H63" s="580"/>
      <c r="I63" s="580"/>
      <c r="J63" s="580"/>
      <c r="K63" s="32" t="s">
        <v>117</v>
      </c>
      <c r="L63" s="581"/>
      <c r="M63" s="33"/>
      <c r="N63" s="34"/>
      <c r="O63" s="580"/>
      <c r="P63" s="584"/>
      <c r="Q63" s="23" t="s">
        <v>118</v>
      </c>
      <c r="R63" s="585" t="s">
        <v>106</v>
      </c>
    </row>
    <row r="64" spans="1:18" ht="85.7" hidden="1" customHeight="1">
      <c r="A64" s="13"/>
      <c r="B64" s="580" t="s">
        <v>144</v>
      </c>
      <c r="C64" s="580" t="s">
        <v>142</v>
      </c>
      <c r="D64" s="580" t="s">
        <v>145</v>
      </c>
      <c r="E64" s="580" t="s">
        <v>126</v>
      </c>
      <c r="F64" s="580" t="s">
        <v>139</v>
      </c>
      <c r="G64" s="580" t="s">
        <v>121</v>
      </c>
      <c r="H64" s="580" t="s">
        <v>140</v>
      </c>
      <c r="I64" s="580" t="s">
        <v>100</v>
      </c>
      <c r="J64" s="580"/>
      <c r="K64" s="32" t="s">
        <v>101</v>
      </c>
      <c r="L64" s="581"/>
      <c r="M64" s="33"/>
      <c r="N64" s="34"/>
      <c r="O64" s="580"/>
      <c r="P64" s="584"/>
      <c r="Q64" s="26" t="s">
        <v>102</v>
      </c>
      <c r="R64" s="585" t="s">
        <v>103</v>
      </c>
    </row>
    <row r="65" spans="1:18" ht="16.5" hidden="1" customHeight="1">
      <c r="A65" s="13"/>
      <c r="B65" s="580"/>
      <c r="C65" s="580"/>
      <c r="D65" s="580"/>
      <c r="E65" s="580"/>
      <c r="F65" s="580"/>
      <c r="G65" s="580"/>
      <c r="H65" s="580"/>
      <c r="I65" s="580"/>
      <c r="J65" s="580"/>
      <c r="K65" s="35" t="s">
        <v>104</v>
      </c>
      <c r="L65" s="581"/>
      <c r="M65" s="33"/>
      <c r="N65" s="34"/>
      <c r="O65" s="580"/>
      <c r="P65" s="584"/>
      <c r="Q65" s="22" t="s">
        <v>105</v>
      </c>
      <c r="R65" s="585" t="s">
        <v>106</v>
      </c>
    </row>
    <row r="66" spans="1:18" ht="16.5" hidden="1" customHeight="1">
      <c r="A66" s="13"/>
      <c r="B66" s="580"/>
      <c r="C66" s="580"/>
      <c r="D66" s="580"/>
      <c r="E66" s="580"/>
      <c r="F66" s="580"/>
      <c r="G66" s="580"/>
      <c r="H66" s="580"/>
      <c r="I66" s="580"/>
      <c r="J66" s="580"/>
      <c r="K66" s="35" t="s">
        <v>107</v>
      </c>
      <c r="L66" s="581"/>
      <c r="M66" s="33"/>
      <c r="N66" s="34"/>
      <c r="O66" s="580"/>
      <c r="P66" s="584"/>
      <c r="Q66" s="22" t="s">
        <v>108</v>
      </c>
      <c r="R66" s="585" t="s">
        <v>106</v>
      </c>
    </row>
    <row r="67" spans="1:18" ht="16.5" hidden="1" customHeight="1">
      <c r="A67" s="13"/>
      <c r="B67" s="580"/>
      <c r="C67" s="580"/>
      <c r="D67" s="580"/>
      <c r="E67" s="580"/>
      <c r="F67" s="580"/>
      <c r="G67" s="580"/>
      <c r="H67" s="580"/>
      <c r="I67" s="580"/>
      <c r="J67" s="580"/>
      <c r="K67" s="35" t="s">
        <v>109</v>
      </c>
      <c r="L67" s="581"/>
      <c r="M67" s="33"/>
      <c r="N67" s="34"/>
      <c r="O67" s="580"/>
      <c r="P67" s="584"/>
      <c r="Q67" s="22" t="s">
        <v>110</v>
      </c>
      <c r="R67" s="585" t="s">
        <v>106</v>
      </c>
    </row>
    <row r="68" spans="1:18" ht="16.5" hidden="1" customHeight="1">
      <c r="A68" s="13"/>
      <c r="B68" s="580"/>
      <c r="C68" s="580"/>
      <c r="D68" s="580"/>
      <c r="E68" s="580"/>
      <c r="F68" s="580"/>
      <c r="G68" s="580"/>
      <c r="H68" s="580"/>
      <c r="I68" s="580"/>
      <c r="J68" s="580"/>
      <c r="K68" s="35" t="s">
        <v>111</v>
      </c>
      <c r="L68" s="581"/>
      <c r="M68" s="33"/>
      <c r="N68" s="34"/>
      <c r="O68" s="580"/>
      <c r="P68" s="584"/>
      <c r="Q68" s="22" t="s">
        <v>112</v>
      </c>
      <c r="R68" s="585" t="s">
        <v>106</v>
      </c>
    </row>
    <row r="69" spans="1:18" ht="16.5" hidden="1" customHeight="1">
      <c r="A69" s="13"/>
      <c r="B69" s="580"/>
      <c r="C69" s="580"/>
      <c r="D69" s="580"/>
      <c r="E69" s="580"/>
      <c r="F69" s="580"/>
      <c r="G69" s="580"/>
      <c r="H69" s="580"/>
      <c r="I69" s="580"/>
      <c r="J69" s="580"/>
      <c r="K69" s="32" t="s">
        <v>113</v>
      </c>
      <c r="L69" s="581"/>
      <c r="M69" s="33"/>
      <c r="N69" s="34"/>
      <c r="O69" s="580"/>
      <c r="P69" s="584"/>
      <c r="Q69" s="19" t="s">
        <v>114</v>
      </c>
      <c r="R69" s="585" t="s">
        <v>106</v>
      </c>
    </row>
    <row r="70" spans="1:18" ht="16.5" hidden="1" customHeight="1">
      <c r="A70" s="13"/>
      <c r="B70" s="580"/>
      <c r="C70" s="580"/>
      <c r="D70" s="580"/>
      <c r="E70" s="580"/>
      <c r="F70" s="580"/>
      <c r="G70" s="580"/>
      <c r="H70" s="580"/>
      <c r="I70" s="580"/>
      <c r="J70" s="580"/>
      <c r="K70" s="32" t="s">
        <v>115</v>
      </c>
      <c r="L70" s="581"/>
      <c r="M70" s="33"/>
      <c r="N70" s="34"/>
      <c r="O70" s="580"/>
      <c r="P70" s="584"/>
      <c r="Q70" s="19" t="s">
        <v>116</v>
      </c>
      <c r="R70" s="585" t="s">
        <v>106</v>
      </c>
    </row>
    <row r="71" spans="1:18" ht="16.5" hidden="1" customHeight="1">
      <c r="A71" s="13"/>
      <c r="B71" s="580"/>
      <c r="C71" s="580"/>
      <c r="D71" s="580"/>
      <c r="E71" s="580"/>
      <c r="F71" s="580"/>
      <c r="G71" s="580"/>
      <c r="H71" s="580"/>
      <c r="I71" s="580"/>
      <c r="J71" s="580"/>
      <c r="K71" s="32" t="s">
        <v>117</v>
      </c>
      <c r="L71" s="581"/>
      <c r="M71" s="33"/>
      <c r="N71" s="34"/>
      <c r="O71" s="580"/>
      <c r="P71" s="584"/>
      <c r="Q71" s="23" t="s">
        <v>118</v>
      </c>
      <c r="R71" s="585" t="s">
        <v>106</v>
      </c>
    </row>
    <row r="72" spans="1:18" ht="16.5" customHeight="1">
      <c r="A72" s="13"/>
      <c r="B72" s="580" t="s">
        <v>146</v>
      </c>
      <c r="C72" s="580" t="s">
        <v>142</v>
      </c>
      <c r="D72" s="580" t="s">
        <v>45</v>
      </c>
      <c r="E72" s="580" t="s">
        <v>126</v>
      </c>
      <c r="F72" s="580" t="s">
        <v>97</v>
      </c>
      <c r="G72" s="580" t="s">
        <v>121</v>
      </c>
      <c r="H72" s="580" t="s">
        <v>122</v>
      </c>
      <c r="I72" s="580" t="s">
        <v>100</v>
      </c>
      <c r="J72" s="580"/>
      <c r="K72" s="32" t="s">
        <v>101</v>
      </c>
      <c r="L72" s="581" t="s">
        <v>203</v>
      </c>
      <c r="M72" s="33">
        <v>203.9</v>
      </c>
      <c r="N72" s="34">
        <v>188.2</v>
      </c>
      <c r="O72" s="580" t="s">
        <v>204</v>
      </c>
      <c r="P72" s="584"/>
      <c r="Q72" s="26" t="s">
        <v>102</v>
      </c>
      <c r="R72" s="585" t="s">
        <v>103</v>
      </c>
    </row>
    <row r="73" spans="1:18" ht="16.5" customHeight="1">
      <c r="A73" s="13"/>
      <c r="B73" s="580"/>
      <c r="C73" s="580"/>
      <c r="D73" s="580"/>
      <c r="E73" s="580"/>
      <c r="F73" s="580"/>
      <c r="G73" s="580"/>
      <c r="H73" s="580"/>
      <c r="I73" s="580"/>
      <c r="J73" s="580"/>
      <c r="K73" s="35" t="s">
        <v>104</v>
      </c>
      <c r="L73" s="581"/>
      <c r="M73" s="33">
        <v>16.899999999999999</v>
      </c>
      <c r="N73" s="34"/>
      <c r="O73" s="580"/>
      <c r="P73" s="584"/>
      <c r="Q73" s="22" t="s">
        <v>105</v>
      </c>
      <c r="R73" s="585" t="s">
        <v>106</v>
      </c>
    </row>
    <row r="74" spans="1:18" ht="16.5" customHeight="1">
      <c r="A74" s="13"/>
      <c r="B74" s="580"/>
      <c r="C74" s="580"/>
      <c r="D74" s="580"/>
      <c r="E74" s="580"/>
      <c r="F74" s="580"/>
      <c r="G74" s="580"/>
      <c r="H74" s="580"/>
      <c r="I74" s="580"/>
      <c r="J74" s="580"/>
      <c r="K74" s="35" t="s">
        <v>107</v>
      </c>
      <c r="L74" s="581"/>
      <c r="M74" s="33">
        <v>11.6</v>
      </c>
      <c r="N74" s="34"/>
      <c r="O74" s="580"/>
      <c r="P74" s="584"/>
      <c r="Q74" s="22" t="s">
        <v>108</v>
      </c>
      <c r="R74" s="585" t="s">
        <v>106</v>
      </c>
    </row>
    <row r="75" spans="1:18" ht="16.5" customHeight="1">
      <c r="A75" s="13"/>
      <c r="B75" s="580"/>
      <c r="C75" s="580"/>
      <c r="D75" s="580"/>
      <c r="E75" s="580"/>
      <c r="F75" s="580"/>
      <c r="G75" s="580"/>
      <c r="H75" s="580"/>
      <c r="I75" s="580"/>
      <c r="J75" s="580"/>
      <c r="K75" s="35" t="s">
        <v>109</v>
      </c>
      <c r="L75" s="581"/>
      <c r="M75" s="33">
        <v>174.4</v>
      </c>
      <c r="N75" s="34">
        <v>187.2</v>
      </c>
      <c r="O75" s="580"/>
      <c r="P75" s="584"/>
      <c r="Q75" s="22" t="s">
        <v>110</v>
      </c>
      <c r="R75" s="585" t="s">
        <v>106</v>
      </c>
    </row>
    <row r="76" spans="1:18" ht="16.5" customHeight="1">
      <c r="A76" s="13"/>
      <c r="B76" s="580"/>
      <c r="C76" s="580"/>
      <c r="D76" s="580"/>
      <c r="E76" s="580"/>
      <c r="F76" s="580"/>
      <c r="G76" s="580"/>
      <c r="H76" s="580"/>
      <c r="I76" s="580"/>
      <c r="J76" s="580"/>
      <c r="K76" s="35" t="s">
        <v>111</v>
      </c>
      <c r="L76" s="581"/>
      <c r="M76" s="33">
        <v>1</v>
      </c>
      <c r="N76" s="34">
        <v>1</v>
      </c>
      <c r="O76" s="580"/>
      <c r="P76" s="584"/>
      <c r="Q76" s="22" t="s">
        <v>112</v>
      </c>
      <c r="R76" s="585" t="s">
        <v>106</v>
      </c>
    </row>
    <row r="77" spans="1:18" ht="16.5" customHeight="1">
      <c r="A77" s="13"/>
      <c r="B77" s="580"/>
      <c r="C77" s="580"/>
      <c r="D77" s="580"/>
      <c r="E77" s="580"/>
      <c r="F77" s="580"/>
      <c r="G77" s="580"/>
      <c r="H77" s="580"/>
      <c r="I77" s="580"/>
      <c r="J77" s="580"/>
      <c r="K77" s="32" t="s">
        <v>113</v>
      </c>
      <c r="L77" s="581"/>
      <c r="M77" s="36">
        <v>52</v>
      </c>
      <c r="N77" s="37">
        <v>52</v>
      </c>
      <c r="O77" s="580"/>
      <c r="P77" s="584"/>
      <c r="Q77" s="19" t="s">
        <v>114</v>
      </c>
      <c r="R77" s="585" t="s">
        <v>106</v>
      </c>
    </row>
    <row r="78" spans="1:18" ht="16.5" customHeight="1">
      <c r="A78" s="13"/>
      <c r="B78" s="580"/>
      <c r="C78" s="580"/>
      <c r="D78" s="580"/>
      <c r="E78" s="580"/>
      <c r="F78" s="580"/>
      <c r="G78" s="580"/>
      <c r="H78" s="580"/>
      <c r="I78" s="580"/>
      <c r="J78" s="580"/>
      <c r="K78" s="32" t="s">
        <v>115</v>
      </c>
      <c r="L78" s="581"/>
      <c r="M78" s="36">
        <v>43</v>
      </c>
      <c r="N78" s="37">
        <v>44</v>
      </c>
      <c r="O78" s="580"/>
      <c r="P78" s="584"/>
      <c r="Q78" s="19" t="s">
        <v>116</v>
      </c>
      <c r="R78" s="585" t="s">
        <v>106</v>
      </c>
    </row>
    <row r="79" spans="1:18" ht="16.5" customHeight="1">
      <c r="A79" s="13"/>
      <c r="B79" s="580"/>
      <c r="C79" s="580"/>
      <c r="D79" s="580"/>
      <c r="E79" s="580"/>
      <c r="F79" s="580"/>
      <c r="G79" s="580"/>
      <c r="H79" s="580"/>
      <c r="I79" s="580"/>
      <c r="J79" s="580"/>
      <c r="K79" s="32" t="s">
        <v>117</v>
      </c>
      <c r="L79" s="581"/>
      <c r="M79" s="33">
        <v>42938.34</v>
      </c>
      <c r="N79" s="34">
        <v>41988</v>
      </c>
      <c r="O79" s="580"/>
      <c r="P79" s="584"/>
      <c r="Q79" s="23" t="s">
        <v>118</v>
      </c>
      <c r="R79" s="585" t="s">
        <v>106</v>
      </c>
    </row>
    <row r="80" spans="1:18" ht="16.5" customHeight="1">
      <c r="A80" s="13"/>
      <c r="B80" s="580" t="s">
        <v>147</v>
      </c>
      <c r="C80" s="580" t="s">
        <v>142</v>
      </c>
      <c r="D80" s="580" t="s">
        <v>68</v>
      </c>
      <c r="E80" s="580" t="s">
        <v>126</v>
      </c>
      <c r="F80" s="580" t="s">
        <v>97</v>
      </c>
      <c r="G80" s="580" t="s">
        <v>121</v>
      </c>
      <c r="H80" s="580" t="s">
        <v>140</v>
      </c>
      <c r="I80" s="580" t="s">
        <v>100</v>
      </c>
      <c r="J80" s="580"/>
      <c r="K80" s="32" t="s">
        <v>101</v>
      </c>
      <c r="L80" s="581"/>
      <c r="M80" s="33"/>
      <c r="N80" s="34"/>
      <c r="O80" s="580"/>
      <c r="P80" s="584"/>
      <c r="Q80" s="26" t="s">
        <v>102</v>
      </c>
      <c r="R80" s="585" t="s">
        <v>103</v>
      </c>
    </row>
    <row r="81" spans="1:18" ht="16.5" customHeight="1">
      <c r="A81" s="13"/>
      <c r="B81" s="580"/>
      <c r="C81" s="580"/>
      <c r="D81" s="580"/>
      <c r="E81" s="580"/>
      <c r="F81" s="580"/>
      <c r="G81" s="580"/>
      <c r="H81" s="580"/>
      <c r="I81" s="580"/>
      <c r="J81" s="580"/>
      <c r="K81" s="35" t="s">
        <v>104</v>
      </c>
      <c r="L81" s="581"/>
      <c r="M81" s="33"/>
      <c r="N81" s="34"/>
      <c r="O81" s="580"/>
      <c r="P81" s="584"/>
      <c r="Q81" s="22" t="s">
        <v>105</v>
      </c>
      <c r="R81" s="585" t="s">
        <v>106</v>
      </c>
    </row>
    <row r="82" spans="1:18" ht="16.5" customHeight="1">
      <c r="A82" s="13"/>
      <c r="B82" s="580"/>
      <c r="C82" s="580"/>
      <c r="D82" s="580"/>
      <c r="E82" s="580"/>
      <c r="F82" s="580"/>
      <c r="G82" s="580"/>
      <c r="H82" s="580"/>
      <c r="I82" s="580"/>
      <c r="J82" s="580"/>
      <c r="K82" s="35" t="s">
        <v>107</v>
      </c>
      <c r="L82" s="581"/>
      <c r="M82" s="33"/>
      <c r="N82" s="34"/>
      <c r="O82" s="580"/>
      <c r="P82" s="584"/>
      <c r="Q82" s="22" t="s">
        <v>108</v>
      </c>
      <c r="R82" s="585" t="s">
        <v>106</v>
      </c>
    </row>
    <row r="83" spans="1:18" ht="16.5" customHeight="1">
      <c r="A83" s="13"/>
      <c r="B83" s="580"/>
      <c r="C83" s="580"/>
      <c r="D83" s="580"/>
      <c r="E83" s="580"/>
      <c r="F83" s="580"/>
      <c r="G83" s="580"/>
      <c r="H83" s="580"/>
      <c r="I83" s="580"/>
      <c r="J83" s="580"/>
      <c r="K83" s="35" t="s">
        <v>109</v>
      </c>
      <c r="L83" s="581"/>
      <c r="M83" s="33"/>
      <c r="N83" s="34"/>
      <c r="O83" s="580"/>
      <c r="P83" s="584"/>
      <c r="Q83" s="22" t="s">
        <v>110</v>
      </c>
      <c r="R83" s="585" t="s">
        <v>106</v>
      </c>
    </row>
    <row r="84" spans="1:18" ht="16.5" customHeight="1">
      <c r="A84" s="13"/>
      <c r="B84" s="580"/>
      <c r="C84" s="580"/>
      <c r="D84" s="580"/>
      <c r="E84" s="580"/>
      <c r="F84" s="580"/>
      <c r="G84" s="580"/>
      <c r="H84" s="580"/>
      <c r="I84" s="580"/>
      <c r="J84" s="580"/>
      <c r="K84" s="35" t="s">
        <v>111</v>
      </c>
      <c r="L84" s="581"/>
      <c r="M84" s="33"/>
      <c r="N84" s="34"/>
      <c r="O84" s="580"/>
      <c r="P84" s="584"/>
      <c r="Q84" s="22" t="s">
        <v>112</v>
      </c>
      <c r="R84" s="585" t="s">
        <v>106</v>
      </c>
    </row>
    <row r="85" spans="1:18" ht="16.5" customHeight="1">
      <c r="A85" s="13"/>
      <c r="B85" s="580"/>
      <c r="C85" s="580"/>
      <c r="D85" s="580"/>
      <c r="E85" s="580"/>
      <c r="F85" s="580"/>
      <c r="G85" s="580"/>
      <c r="H85" s="580"/>
      <c r="I85" s="580"/>
      <c r="J85" s="580"/>
      <c r="K85" s="32" t="s">
        <v>113</v>
      </c>
      <c r="L85" s="581"/>
      <c r="M85" s="33"/>
      <c r="N85" s="34"/>
      <c r="O85" s="580"/>
      <c r="P85" s="584"/>
      <c r="Q85" s="19" t="s">
        <v>114</v>
      </c>
      <c r="R85" s="585" t="s">
        <v>106</v>
      </c>
    </row>
    <row r="86" spans="1:18" ht="16.5" customHeight="1">
      <c r="A86" s="13"/>
      <c r="B86" s="580"/>
      <c r="C86" s="580"/>
      <c r="D86" s="580"/>
      <c r="E86" s="580"/>
      <c r="F86" s="580"/>
      <c r="G86" s="580"/>
      <c r="H86" s="580"/>
      <c r="I86" s="580"/>
      <c r="J86" s="580"/>
      <c r="K86" s="32" t="s">
        <v>115</v>
      </c>
      <c r="L86" s="581"/>
      <c r="M86" s="33"/>
      <c r="N86" s="34"/>
      <c r="O86" s="580"/>
      <c r="P86" s="584"/>
      <c r="Q86" s="19" t="s">
        <v>116</v>
      </c>
      <c r="R86" s="585" t="s">
        <v>106</v>
      </c>
    </row>
    <row r="87" spans="1:18" ht="16.5" customHeight="1">
      <c r="A87" s="13"/>
      <c r="B87" s="580"/>
      <c r="C87" s="580"/>
      <c r="D87" s="580"/>
      <c r="E87" s="580"/>
      <c r="F87" s="580"/>
      <c r="G87" s="580"/>
      <c r="H87" s="580"/>
      <c r="I87" s="580"/>
      <c r="J87" s="580"/>
      <c r="K87" s="32" t="s">
        <v>117</v>
      </c>
      <c r="L87" s="581"/>
      <c r="M87" s="33"/>
      <c r="N87" s="34"/>
      <c r="O87" s="580"/>
      <c r="P87" s="584"/>
      <c r="Q87" s="23" t="s">
        <v>118</v>
      </c>
      <c r="R87" s="585" t="s">
        <v>106</v>
      </c>
    </row>
    <row r="88" spans="1:18" ht="16.5" hidden="1" customHeight="1">
      <c r="A88" s="13"/>
      <c r="B88" s="580" t="s">
        <v>148</v>
      </c>
      <c r="C88" s="580" t="s">
        <v>149</v>
      </c>
      <c r="D88" s="580" t="s">
        <v>150</v>
      </c>
      <c r="E88" s="580" t="s">
        <v>96</v>
      </c>
      <c r="F88" s="580" t="s">
        <v>97</v>
      </c>
      <c r="G88" s="580" t="s">
        <v>121</v>
      </c>
      <c r="H88" s="580" t="s">
        <v>140</v>
      </c>
      <c r="I88" s="580" t="s">
        <v>100</v>
      </c>
      <c r="J88" s="580"/>
      <c r="K88" s="32" t="s">
        <v>101</v>
      </c>
      <c r="L88" s="581"/>
      <c r="M88" s="33"/>
      <c r="N88" s="34"/>
      <c r="O88" s="580" t="s">
        <v>151</v>
      </c>
      <c r="P88" s="584"/>
      <c r="Q88" s="26" t="s">
        <v>102</v>
      </c>
      <c r="R88" s="585" t="s">
        <v>103</v>
      </c>
    </row>
    <row r="89" spans="1:18" ht="16.5" hidden="1" customHeight="1">
      <c r="A89" s="13"/>
      <c r="B89" s="580"/>
      <c r="C89" s="580"/>
      <c r="D89" s="580"/>
      <c r="E89" s="580"/>
      <c r="F89" s="580"/>
      <c r="G89" s="580"/>
      <c r="H89" s="580"/>
      <c r="I89" s="580"/>
      <c r="J89" s="580"/>
      <c r="K89" s="35" t="s">
        <v>104</v>
      </c>
      <c r="L89" s="581"/>
      <c r="M89" s="33"/>
      <c r="N89" s="34"/>
      <c r="O89" s="580"/>
      <c r="P89" s="584"/>
      <c r="Q89" s="22" t="s">
        <v>105</v>
      </c>
      <c r="R89" s="585" t="s">
        <v>106</v>
      </c>
    </row>
    <row r="90" spans="1:18" ht="16.5" hidden="1" customHeight="1">
      <c r="A90" s="13"/>
      <c r="B90" s="580"/>
      <c r="C90" s="580"/>
      <c r="D90" s="580"/>
      <c r="E90" s="580"/>
      <c r="F90" s="580"/>
      <c r="G90" s="580"/>
      <c r="H90" s="580"/>
      <c r="I90" s="580"/>
      <c r="J90" s="580"/>
      <c r="K90" s="35" t="s">
        <v>107</v>
      </c>
      <c r="L90" s="581"/>
      <c r="M90" s="33"/>
      <c r="N90" s="34"/>
      <c r="O90" s="580"/>
      <c r="P90" s="584"/>
      <c r="Q90" s="22" t="s">
        <v>108</v>
      </c>
      <c r="R90" s="585" t="s">
        <v>106</v>
      </c>
    </row>
    <row r="91" spans="1:18" ht="16.5" hidden="1" customHeight="1">
      <c r="A91" s="13"/>
      <c r="B91" s="580"/>
      <c r="C91" s="580"/>
      <c r="D91" s="580"/>
      <c r="E91" s="580"/>
      <c r="F91" s="580"/>
      <c r="G91" s="580"/>
      <c r="H91" s="580"/>
      <c r="I91" s="580"/>
      <c r="J91" s="580"/>
      <c r="K91" s="35" t="s">
        <v>109</v>
      </c>
      <c r="L91" s="581"/>
      <c r="M91" s="33"/>
      <c r="N91" s="34"/>
      <c r="O91" s="580"/>
      <c r="P91" s="584"/>
      <c r="Q91" s="22" t="s">
        <v>110</v>
      </c>
      <c r="R91" s="585" t="s">
        <v>106</v>
      </c>
    </row>
    <row r="92" spans="1:18" ht="16.5" hidden="1" customHeight="1">
      <c r="A92" s="13"/>
      <c r="B92" s="580"/>
      <c r="C92" s="580"/>
      <c r="D92" s="580"/>
      <c r="E92" s="580"/>
      <c r="F92" s="580"/>
      <c r="G92" s="580"/>
      <c r="H92" s="580"/>
      <c r="I92" s="580"/>
      <c r="J92" s="580"/>
      <c r="K92" s="35" t="s">
        <v>111</v>
      </c>
      <c r="L92" s="581"/>
      <c r="M92" s="33"/>
      <c r="N92" s="34"/>
      <c r="O92" s="580"/>
      <c r="P92" s="584"/>
      <c r="Q92" s="22" t="s">
        <v>112</v>
      </c>
      <c r="R92" s="585" t="s">
        <v>106</v>
      </c>
    </row>
    <row r="93" spans="1:18" ht="16.5" hidden="1" customHeight="1">
      <c r="A93" s="13"/>
      <c r="B93" s="580"/>
      <c r="C93" s="580"/>
      <c r="D93" s="580"/>
      <c r="E93" s="580"/>
      <c r="F93" s="580"/>
      <c r="G93" s="580"/>
      <c r="H93" s="580"/>
      <c r="I93" s="580"/>
      <c r="J93" s="580"/>
      <c r="K93" s="32" t="s">
        <v>113</v>
      </c>
      <c r="L93" s="581"/>
      <c r="M93" s="33"/>
      <c r="N93" s="34"/>
      <c r="O93" s="580"/>
      <c r="P93" s="584"/>
      <c r="Q93" s="19" t="s">
        <v>114</v>
      </c>
      <c r="R93" s="585" t="s">
        <v>106</v>
      </c>
    </row>
    <row r="94" spans="1:18" ht="16.5" hidden="1" customHeight="1">
      <c r="A94" s="13"/>
      <c r="B94" s="580"/>
      <c r="C94" s="580"/>
      <c r="D94" s="580"/>
      <c r="E94" s="580"/>
      <c r="F94" s="580"/>
      <c r="G94" s="580"/>
      <c r="H94" s="580"/>
      <c r="I94" s="580"/>
      <c r="J94" s="580"/>
      <c r="K94" s="32" t="s">
        <v>115</v>
      </c>
      <c r="L94" s="581"/>
      <c r="M94" s="33"/>
      <c r="N94" s="34"/>
      <c r="O94" s="580"/>
      <c r="P94" s="584"/>
      <c r="Q94" s="19" t="s">
        <v>116</v>
      </c>
      <c r="R94" s="585" t="s">
        <v>106</v>
      </c>
    </row>
    <row r="95" spans="1:18" ht="16.5" hidden="1" customHeight="1">
      <c r="A95" s="13"/>
      <c r="B95" s="580"/>
      <c r="C95" s="580"/>
      <c r="D95" s="580"/>
      <c r="E95" s="580"/>
      <c r="F95" s="580"/>
      <c r="G95" s="580"/>
      <c r="H95" s="580"/>
      <c r="I95" s="580"/>
      <c r="J95" s="580"/>
      <c r="K95" s="32" t="s">
        <v>117</v>
      </c>
      <c r="L95" s="581"/>
      <c r="M95" s="33"/>
      <c r="N95" s="34"/>
      <c r="O95" s="580"/>
      <c r="P95" s="584"/>
      <c r="Q95" s="23" t="s">
        <v>118</v>
      </c>
      <c r="R95" s="585" t="s">
        <v>106</v>
      </c>
    </row>
    <row r="96" spans="1:18" ht="16.5" hidden="1" customHeight="1">
      <c r="A96" s="13"/>
      <c r="B96" s="580" t="s">
        <v>152</v>
      </c>
      <c r="C96" s="580" t="s">
        <v>153</v>
      </c>
      <c r="D96" s="580" t="s">
        <v>154</v>
      </c>
      <c r="E96" s="580" t="s">
        <v>155</v>
      </c>
      <c r="F96" s="580" t="s">
        <v>97</v>
      </c>
      <c r="G96" s="580" t="s">
        <v>121</v>
      </c>
      <c r="H96" s="580" t="s">
        <v>122</v>
      </c>
      <c r="I96" s="580" t="s">
        <v>100</v>
      </c>
      <c r="J96" s="580"/>
      <c r="K96" s="32" t="s">
        <v>101</v>
      </c>
      <c r="L96" s="581"/>
      <c r="M96" s="33"/>
      <c r="N96" s="34"/>
      <c r="O96" s="580"/>
      <c r="P96" s="584"/>
      <c r="Q96" s="26" t="s">
        <v>102</v>
      </c>
      <c r="R96" s="585" t="s">
        <v>103</v>
      </c>
    </row>
    <row r="97" spans="1:18" ht="16.5" hidden="1" customHeight="1">
      <c r="A97" s="13"/>
      <c r="B97" s="580"/>
      <c r="C97" s="580"/>
      <c r="D97" s="580"/>
      <c r="E97" s="580"/>
      <c r="F97" s="580"/>
      <c r="G97" s="580"/>
      <c r="H97" s="580"/>
      <c r="I97" s="580"/>
      <c r="J97" s="580"/>
      <c r="K97" s="35" t="s">
        <v>104</v>
      </c>
      <c r="L97" s="581"/>
      <c r="M97" s="33"/>
      <c r="N97" s="34"/>
      <c r="O97" s="580"/>
      <c r="P97" s="584"/>
      <c r="Q97" s="22" t="s">
        <v>105</v>
      </c>
      <c r="R97" s="585" t="s">
        <v>106</v>
      </c>
    </row>
    <row r="98" spans="1:18" ht="16.5" hidden="1" customHeight="1">
      <c r="A98" s="13"/>
      <c r="B98" s="580"/>
      <c r="C98" s="580"/>
      <c r="D98" s="580"/>
      <c r="E98" s="580"/>
      <c r="F98" s="580"/>
      <c r="G98" s="580"/>
      <c r="H98" s="580"/>
      <c r="I98" s="580"/>
      <c r="J98" s="580"/>
      <c r="K98" s="35" t="s">
        <v>107</v>
      </c>
      <c r="L98" s="581"/>
      <c r="M98" s="33"/>
      <c r="N98" s="34"/>
      <c r="O98" s="580"/>
      <c r="P98" s="584"/>
      <c r="Q98" s="22" t="s">
        <v>108</v>
      </c>
      <c r="R98" s="585" t="s">
        <v>106</v>
      </c>
    </row>
    <row r="99" spans="1:18" ht="16.5" hidden="1" customHeight="1">
      <c r="A99" s="13"/>
      <c r="B99" s="580"/>
      <c r="C99" s="580"/>
      <c r="D99" s="580"/>
      <c r="E99" s="580"/>
      <c r="F99" s="580"/>
      <c r="G99" s="580"/>
      <c r="H99" s="580"/>
      <c r="I99" s="580"/>
      <c r="J99" s="580"/>
      <c r="K99" s="35" t="s">
        <v>109</v>
      </c>
      <c r="L99" s="581"/>
      <c r="M99" s="33"/>
      <c r="N99" s="34"/>
      <c r="O99" s="580"/>
      <c r="P99" s="584"/>
      <c r="Q99" s="22" t="s">
        <v>110</v>
      </c>
      <c r="R99" s="585" t="s">
        <v>106</v>
      </c>
    </row>
    <row r="100" spans="1:18" ht="16.5" hidden="1" customHeight="1">
      <c r="A100" s="13"/>
      <c r="B100" s="580"/>
      <c r="C100" s="580"/>
      <c r="D100" s="580"/>
      <c r="E100" s="580"/>
      <c r="F100" s="580"/>
      <c r="G100" s="580"/>
      <c r="H100" s="580"/>
      <c r="I100" s="580"/>
      <c r="J100" s="580"/>
      <c r="K100" s="35" t="s">
        <v>111</v>
      </c>
      <c r="L100" s="581"/>
      <c r="M100" s="33"/>
      <c r="N100" s="34"/>
      <c r="O100" s="580"/>
      <c r="P100" s="584"/>
      <c r="Q100" s="22" t="s">
        <v>112</v>
      </c>
      <c r="R100" s="585" t="s">
        <v>106</v>
      </c>
    </row>
    <row r="101" spans="1:18" ht="16.5" hidden="1" customHeight="1">
      <c r="A101" s="13"/>
      <c r="B101" s="580"/>
      <c r="C101" s="580"/>
      <c r="D101" s="580"/>
      <c r="E101" s="580"/>
      <c r="F101" s="580"/>
      <c r="G101" s="580"/>
      <c r="H101" s="580"/>
      <c r="I101" s="580"/>
      <c r="J101" s="580"/>
      <c r="K101" s="32" t="s">
        <v>113</v>
      </c>
      <c r="L101" s="581"/>
      <c r="M101" s="33"/>
      <c r="N101" s="34"/>
      <c r="O101" s="580"/>
      <c r="P101" s="584"/>
      <c r="Q101" s="19" t="s">
        <v>114</v>
      </c>
      <c r="R101" s="585" t="s">
        <v>106</v>
      </c>
    </row>
    <row r="102" spans="1:18" ht="16.5" hidden="1" customHeight="1">
      <c r="A102" s="13"/>
      <c r="B102" s="580"/>
      <c r="C102" s="580"/>
      <c r="D102" s="580"/>
      <c r="E102" s="580"/>
      <c r="F102" s="580"/>
      <c r="G102" s="580"/>
      <c r="H102" s="580"/>
      <c r="I102" s="580"/>
      <c r="J102" s="580"/>
      <c r="K102" s="32" t="s">
        <v>115</v>
      </c>
      <c r="L102" s="581"/>
      <c r="M102" s="33"/>
      <c r="N102" s="34"/>
      <c r="O102" s="580"/>
      <c r="P102" s="584"/>
      <c r="Q102" s="19" t="s">
        <v>116</v>
      </c>
      <c r="R102" s="585" t="s">
        <v>106</v>
      </c>
    </row>
    <row r="103" spans="1:18" ht="16.5" hidden="1" customHeight="1">
      <c r="A103" s="13"/>
      <c r="B103" s="580"/>
      <c r="C103" s="580"/>
      <c r="D103" s="580"/>
      <c r="E103" s="580"/>
      <c r="F103" s="580"/>
      <c r="G103" s="580"/>
      <c r="H103" s="580"/>
      <c r="I103" s="580"/>
      <c r="J103" s="580"/>
      <c r="K103" s="32" t="s">
        <v>117</v>
      </c>
      <c r="L103" s="581"/>
      <c r="M103" s="33"/>
      <c r="N103" s="34"/>
      <c r="O103" s="580"/>
      <c r="P103" s="584"/>
      <c r="Q103" s="23" t="s">
        <v>118</v>
      </c>
      <c r="R103" s="585" t="s">
        <v>106</v>
      </c>
    </row>
    <row r="104" spans="1:18" ht="16.5" hidden="1" customHeight="1">
      <c r="A104" s="13"/>
      <c r="B104" s="580" t="s">
        <v>156</v>
      </c>
      <c r="C104" s="580" t="s">
        <v>153</v>
      </c>
      <c r="D104" s="580" t="s">
        <v>157</v>
      </c>
      <c r="E104" s="580" t="s">
        <v>96</v>
      </c>
      <c r="F104" s="580" t="s">
        <v>97</v>
      </c>
      <c r="G104" s="580" t="s">
        <v>121</v>
      </c>
      <c r="H104" s="580" t="s">
        <v>140</v>
      </c>
      <c r="I104" s="580" t="s">
        <v>100</v>
      </c>
      <c r="J104" s="580"/>
      <c r="K104" s="32" t="s">
        <v>101</v>
      </c>
      <c r="L104" s="581"/>
      <c r="M104" s="33"/>
      <c r="N104" s="34"/>
      <c r="O104" s="580" t="s">
        <v>151</v>
      </c>
      <c r="P104" s="584"/>
      <c r="Q104" s="26" t="s">
        <v>102</v>
      </c>
      <c r="R104" s="585" t="s">
        <v>103</v>
      </c>
    </row>
    <row r="105" spans="1:18" ht="16.5" hidden="1" customHeight="1">
      <c r="A105" s="13"/>
      <c r="B105" s="580"/>
      <c r="C105" s="580"/>
      <c r="D105" s="580"/>
      <c r="E105" s="580"/>
      <c r="F105" s="580"/>
      <c r="G105" s="580"/>
      <c r="H105" s="580"/>
      <c r="I105" s="580"/>
      <c r="J105" s="580"/>
      <c r="K105" s="35" t="s">
        <v>104</v>
      </c>
      <c r="L105" s="581"/>
      <c r="M105" s="33"/>
      <c r="N105" s="34"/>
      <c r="O105" s="580"/>
      <c r="P105" s="584"/>
      <c r="Q105" s="22" t="s">
        <v>105</v>
      </c>
      <c r="R105" s="585" t="s">
        <v>106</v>
      </c>
    </row>
    <row r="106" spans="1:18" ht="16.5" hidden="1" customHeight="1">
      <c r="A106" s="13"/>
      <c r="B106" s="580"/>
      <c r="C106" s="580"/>
      <c r="D106" s="580"/>
      <c r="E106" s="580"/>
      <c r="F106" s="580"/>
      <c r="G106" s="580"/>
      <c r="H106" s="580"/>
      <c r="I106" s="580"/>
      <c r="J106" s="580"/>
      <c r="K106" s="35" t="s">
        <v>107</v>
      </c>
      <c r="L106" s="581"/>
      <c r="M106" s="33"/>
      <c r="N106" s="34"/>
      <c r="O106" s="580"/>
      <c r="P106" s="584"/>
      <c r="Q106" s="22" t="s">
        <v>108</v>
      </c>
      <c r="R106" s="585" t="s">
        <v>106</v>
      </c>
    </row>
    <row r="107" spans="1:18" ht="16.5" hidden="1" customHeight="1">
      <c r="A107" s="13"/>
      <c r="B107" s="580"/>
      <c r="C107" s="580"/>
      <c r="D107" s="580"/>
      <c r="E107" s="580"/>
      <c r="F107" s="580"/>
      <c r="G107" s="580"/>
      <c r="H107" s="580"/>
      <c r="I107" s="580"/>
      <c r="J107" s="580"/>
      <c r="K107" s="35" t="s">
        <v>109</v>
      </c>
      <c r="L107" s="581"/>
      <c r="M107" s="33"/>
      <c r="N107" s="34"/>
      <c r="O107" s="580"/>
      <c r="P107" s="584"/>
      <c r="Q107" s="22" t="s">
        <v>110</v>
      </c>
      <c r="R107" s="585" t="s">
        <v>106</v>
      </c>
    </row>
    <row r="108" spans="1:18" ht="16.5" hidden="1" customHeight="1">
      <c r="A108" s="13"/>
      <c r="B108" s="580"/>
      <c r="C108" s="580"/>
      <c r="D108" s="580"/>
      <c r="E108" s="580"/>
      <c r="F108" s="580"/>
      <c r="G108" s="580"/>
      <c r="H108" s="580"/>
      <c r="I108" s="580"/>
      <c r="J108" s="580"/>
      <c r="K108" s="35" t="s">
        <v>111</v>
      </c>
      <c r="L108" s="581"/>
      <c r="M108" s="33"/>
      <c r="N108" s="34"/>
      <c r="O108" s="580"/>
      <c r="P108" s="584"/>
      <c r="Q108" s="22" t="s">
        <v>112</v>
      </c>
      <c r="R108" s="585" t="s">
        <v>106</v>
      </c>
    </row>
    <row r="109" spans="1:18" ht="16.5" hidden="1" customHeight="1">
      <c r="A109" s="13"/>
      <c r="B109" s="580"/>
      <c r="C109" s="580"/>
      <c r="D109" s="580"/>
      <c r="E109" s="580"/>
      <c r="F109" s="580"/>
      <c r="G109" s="580"/>
      <c r="H109" s="580"/>
      <c r="I109" s="580"/>
      <c r="J109" s="580"/>
      <c r="K109" s="32" t="s">
        <v>113</v>
      </c>
      <c r="L109" s="581"/>
      <c r="M109" s="33"/>
      <c r="N109" s="34"/>
      <c r="O109" s="580"/>
      <c r="P109" s="584"/>
      <c r="Q109" s="19" t="s">
        <v>114</v>
      </c>
      <c r="R109" s="585" t="s">
        <v>106</v>
      </c>
    </row>
    <row r="110" spans="1:18" ht="16.5" hidden="1" customHeight="1">
      <c r="A110" s="13"/>
      <c r="B110" s="580"/>
      <c r="C110" s="580"/>
      <c r="D110" s="580"/>
      <c r="E110" s="580"/>
      <c r="F110" s="580"/>
      <c r="G110" s="580"/>
      <c r="H110" s="580"/>
      <c r="I110" s="580"/>
      <c r="J110" s="580"/>
      <c r="K110" s="32" t="s">
        <v>115</v>
      </c>
      <c r="L110" s="581"/>
      <c r="M110" s="33"/>
      <c r="N110" s="34"/>
      <c r="O110" s="580"/>
      <c r="P110" s="584"/>
      <c r="Q110" s="19" t="s">
        <v>116</v>
      </c>
      <c r="R110" s="585" t="s">
        <v>106</v>
      </c>
    </row>
    <row r="111" spans="1:18" ht="16.5" hidden="1" customHeight="1">
      <c r="A111" s="13"/>
      <c r="B111" s="580"/>
      <c r="C111" s="580"/>
      <c r="D111" s="580"/>
      <c r="E111" s="580"/>
      <c r="F111" s="580"/>
      <c r="G111" s="580"/>
      <c r="H111" s="580"/>
      <c r="I111" s="580"/>
      <c r="J111" s="580"/>
      <c r="K111" s="32" t="s">
        <v>117</v>
      </c>
      <c r="L111" s="581"/>
      <c r="M111" s="33"/>
      <c r="N111" s="34"/>
      <c r="O111" s="580"/>
      <c r="P111" s="584"/>
      <c r="Q111" s="23" t="s">
        <v>118</v>
      </c>
      <c r="R111" s="585" t="s">
        <v>106</v>
      </c>
    </row>
    <row r="112" spans="1:18" ht="16.5" hidden="1" customHeight="1">
      <c r="A112" s="13"/>
      <c r="B112" s="580" t="s">
        <v>158</v>
      </c>
      <c r="C112" s="580" t="s">
        <v>153</v>
      </c>
      <c r="D112" s="580" t="s">
        <v>159</v>
      </c>
      <c r="E112" s="580" t="s">
        <v>155</v>
      </c>
      <c r="F112" s="580" t="s">
        <v>97</v>
      </c>
      <c r="G112" s="580" t="s">
        <v>121</v>
      </c>
      <c r="H112" s="580" t="s">
        <v>122</v>
      </c>
      <c r="I112" s="580" t="s">
        <v>100</v>
      </c>
      <c r="J112" s="580"/>
      <c r="K112" s="32" t="s">
        <v>101</v>
      </c>
      <c r="L112" s="581"/>
      <c r="M112" s="33"/>
      <c r="N112" s="34"/>
      <c r="O112" s="580" t="s">
        <v>151</v>
      </c>
      <c r="P112" s="584"/>
      <c r="Q112" s="26" t="s">
        <v>102</v>
      </c>
      <c r="R112" s="585" t="s">
        <v>103</v>
      </c>
    </row>
    <row r="113" spans="1:18" ht="16.5" hidden="1" customHeight="1">
      <c r="A113" s="13"/>
      <c r="B113" s="580"/>
      <c r="C113" s="580"/>
      <c r="D113" s="580"/>
      <c r="E113" s="580"/>
      <c r="F113" s="580"/>
      <c r="G113" s="580"/>
      <c r="H113" s="580"/>
      <c r="I113" s="580"/>
      <c r="J113" s="580"/>
      <c r="K113" s="35" t="s">
        <v>104</v>
      </c>
      <c r="L113" s="581"/>
      <c r="M113" s="33"/>
      <c r="N113" s="34"/>
      <c r="O113" s="580"/>
      <c r="P113" s="584"/>
      <c r="Q113" s="22" t="s">
        <v>105</v>
      </c>
      <c r="R113" s="585" t="s">
        <v>106</v>
      </c>
    </row>
    <row r="114" spans="1:18" ht="16.5" hidden="1" customHeight="1">
      <c r="A114" s="13"/>
      <c r="B114" s="580"/>
      <c r="C114" s="580"/>
      <c r="D114" s="580"/>
      <c r="E114" s="580"/>
      <c r="F114" s="580"/>
      <c r="G114" s="580"/>
      <c r="H114" s="580"/>
      <c r="I114" s="580"/>
      <c r="J114" s="580"/>
      <c r="K114" s="35" t="s">
        <v>107</v>
      </c>
      <c r="L114" s="581"/>
      <c r="M114" s="33"/>
      <c r="N114" s="34"/>
      <c r="O114" s="580"/>
      <c r="P114" s="584"/>
      <c r="Q114" s="22" t="s">
        <v>108</v>
      </c>
      <c r="R114" s="585" t="s">
        <v>106</v>
      </c>
    </row>
    <row r="115" spans="1:18" ht="16.5" hidden="1" customHeight="1">
      <c r="A115" s="13"/>
      <c r="B115" s="580"/>
      <c r="C115" s="580"/>
      <c r="D115" s="580"/>
      <c r="E115" s="580"/>
      <c r="F115" s="580"/>
      <c r="G115" s="580"/>
      <c r="H115" s="580"/>
      <c r="I115" s="580"/>
      <c r="J115" s="580"/>
      <c r="K115" s="35" t="s">
        <v>109</v>
      </c>
      <c r="L115" s="581"/>
      <c r="M115" s="33"/>
      <c r="N115" s="34"/>
      <c r="O115" s="580"/>
      <c r="P115" s="584"/>
      <c r="Q115" s="22" t="s">
        <v>110</v>
      </c>
      <c r="R115" s="585" t="s">
        <v>106</v>
      </c>
    </row>
    <row r="116" spans="1:18" ht="16.5" hidden="1" customHeight="1">
      <c r="A116" s="13"/>
      <c r="B116" s="580"/>
      <c r="C116" s="580"/>
      <c r="D116" s="580"/>
      <c r="E116" s="580"/>
      <c r="F116" s="580"/>
      <c r="G116" s="580"/>
      <c r="H116" s="580"/>
      <c r="I116" s="580"/>
      <c r="J116" s="580"/>
      <c r="K116" s="35" t="s">
        <v>111</v>
      </c>
      <c r="L116" s="581"/>
      <c r="M116" s="33"/>
      <c r="N116" s="34"/>
      <c r="O116" s="580"/>
      <c r="P116" s="584"/>
      <c r="Q116" s="22" t="s">
        <v>112</v>
      </c>
      <c r="R116" s="585" t="s">
        <v>106</v>
      </c>
    </row>
    <row r="117" spans="1:18" ht="16.5" hidden="1" customHeight="1">
      <c r="A117" s="13"/>
      <c r="B117" s="580"/>
      <c r="C117" s="580"/>
      <c r="D117" s="580"/>
      <c r="E117" s="580"/>
      <c r="F117" s="580"/>
      <c r="G117" s="580"/>
      <c r="H117" s="580"/>
      <c r="I117" s="580"/>
      <c r="J117" s="580"/>
      <c r="K117" s="32" t="s">
        <v>113</v>
      </c>
      <c r="L117" s="581"/>
      <c r="M117" s="33"/>
      <c r="N117" s="34"/>
      <c r="O117" s="580"/>
      <c r="P117" s="584"/>
      <c r="Q117" s="19" t="s">
        <v>114</v>
      </c>
      <c r="R117" s="585" t="s">
        <v>106</v>
      </c>
    </row>
    <row r="118" spans="1:18" ht="16.5" hidden="1" customHeight="1">
      <c r="A118" s="13"/>
      <c r="B118" s="580"/>
      <c r="C118" s="580"/>
      <c r="D118" s="580"/>
      <c r="E118" s="580"/>
      <c r="F118" s="580"/>
      <c r="G118" s="580"/>
      <c r="H118" s="580"/>
      <c r="I118" s="580"/>
      <c r="J118" s="580"/>
      <c r="K118" s="32" t="s">
        <v>115</v>
      </c>
      <c r="L118" s="581"/>
      <c r="M118" s="33"/>
      <c r="N118" s="34"/>
      <c r="O118" s="580"/>
      <c r="P118" s="584"/>
      <c r="Q118" s="19" t="s">
        <v>116</v>
      </c>
      <c r="R118" s="585" t="s">
        <v>106</v>
      </c>
    </row>
    <row r="119" spans="1:18" ht="16.5" hidden="1" customHeight="1">
      <c r="A119" s="13"/>
      <c r="B119" s="580"/>
      <c r="C119" s="580"/>
      <c r="D119" s="580"/>
      <c r="E119" s="580"/>
      <c r="F119" s="580"/>
      <c r="G119" s="580"/>
      <c r="H119" s="580"/>
      <c r="I119" s="580"/>
      <c r="J119" s="580"/>
      <c r="K119" s="32" t="s">
        <v>117</v>
      </c>
      <c r="L119" s="581"/>
      <c r="M119" s="33"/>
      <c r="N119" s="34"/>
      <c r="O119" s="580"/>
      <c r="P119" s="584"/>
      <c r="Q119" s="23" t="s">
        <v>118</v>
      </c>
      <c r="R119" s="585" t="s">
        <v>106</v>
      </c>
    </row>
    <row r="120" spans="1:18" ht="16.5" customHeight="1">
      <c r="A120" s="13"/>
      <c r="B120" s="580" t="s">
        <v>160</v>
      </c>
      <c r="C120" s="580" t="s">
        <v>153</v>
      </c>
      <c r="D120" s="580" t="s">
        <v>60</v>
      </c>
      <c r="E120" s="580" t="s">
        <v>126</v>
      </c>
      <c r="F120" s="580" t="s">
        <v>97</v>
      </c>
      <c r="G120" s="580" t="s">
        <v>121</v>
      </c>
      <c r="H120" s="580" t="s">
        <v>140</v>
      </c>
      <c r="I120" s="580" t="s">
        <v>100</v>
      </c>
      <c r="J120" s="580"/>
      <c r="K120" s="32" t="s">
        <v>101</v>
      </c>
      <c r="L120" s="581"/>
      <c r="M120" s="33"/>
      <c r="N120" s="34"/>
      <c r="O120" s="580"/>
      <c r="P120" s="584"/>
      <c r="Q120" s="26" t="s">
        <v>102</v>
      </c>
      <c r="R120" s="585" t="s">
        <v>103</v>
      </c>
    </row>
    <row r="121" spans="1:18" ht="16.5" customHeight="1">
      <c r="A121" s="13"/>
      <c r="B121" s="580"/>
      <c r="C121" s="580"/>
      <c r="D121" s="580"/>
      <c r="E121" s="580"/>
      <c r="F121" s="580"/>
      <c r="G121" s="580"/>
      <c r="H121" s="580"/>
      <c r="I121" s="580"/>
      <c r="J121" s="580"/>
      <c r="K121" s="35" t="s">
        <v>104</v>
      </c>
      <c r="L121" s="581"/>
      <c r="M121" s="33"/>
      <c r="N121" s="34"/>
      <c r="O121" s="580"/>
      <c r="P121" s="584"/>
      <c r="Q121" s="22" t="s">
        <v>105</v>
      </c>
      <c r="R121" s="585" t="s">
        <v>106</v>
      </c>
    </row>
    <row r="122" spans="1:18" ht="16.5" customHeight="1">
      <c r="A122" s="13"/>
      <c r="B122" s="580"/>
      <c r="C122" s="580"/>
      <c r="D122" s="580"/>
      <c r="E122" s="580"/>
      <c r="F122" s="580"/>
      <c r="G122" s="580"/>
      <c r="H122" s="580"/>
      <c r="I122" s="580"/>
      <c r="J122" s="580"/>
      <c r="K122" s="35" t="s">
        <v>107</v>
      </c>
      <c r="L122" s="581"/>
      <c r="M122" s="33"/>
      <c r="N122" s="34"/>
      <c r="O122" s="580"/>
      <c r="P122" s="584"/>
      <c r="Q122" s="22" t="s">
        <v>108</v>
      </c>
      <c r="R122" s="585" t="s">
        <v>106</v>
      </c>
    </row>
    <row r="123" spans="1:18" ht="16.5" customHeight="1">
      <c r="A123" s="13"/>
      <c r="B123" s="580"/>
      <c r="C123" s="580"/>
      <c r="D123" s="580"/>
      <c r="E123" s="580"/>
      <c r="F123" s="580"/>
      <c r="G123" s="580"/>
      <c r="H123" s="580"/>
      <c r="I123" s="580"/>
      <c r="J123" s="580"/>
      <c r="K123" s="35" t="s">
        <v>109</v>
      </c>
      <c r="L123" s="581"/>
      <c r="M123" s="33"/>
      <c r="N123" s="34"/>
      <c r="O123" s="580"/>
      <c r="P123" s="584"/>
      <c r="Q123" s="22" t="s">
        <v>110</v>
      </c>
      <c r="R123" s="585" t="s">
        <v>106</v>
      </c>
    </row>
    <row r="124" spans="1:18" ht="16.5" customHeight="1">
      <c r="A124" s="13"/>
      <c r="B124" s="580"/>
      <c r="C124" s="580"/>
      <c r="D124" s="580"/>
      <c r="E124" s="580"/>
      <c r="F124" s="580"/>
      <c r="G124" s="580"/>
      <c r="H124" s="580"/>
      <c r="I124" s="580"/>
      <c r="J124" s="580"/>
      <c r="K124" s="35" t="s">
        <v>111</v>
      </c>
      <c r="L124" s="581"/>
      <c r="M124" s="33"/>
      <c r="N124" s="34"/>
      <c r="O124" s="580"/>
      <c r="P124" s="584"/>
      <c r="Q124" s="22" t="s">
        <v>112</v>
      </c>
      <c r="R124" s="585" t="s">
        <v>106</v>
      </c>
    </row>
    <row r="125" spans="1:18" ht="16.5" customHeight="1">
      <c r="A125" s="13"/>
      <c r="B125" s="580"/>
      <c r="C125" s="580"/>
      <c r="D125" s="580"/>
      <c r="E125" s="580"/>
      <c r="F125" s="580"/>
      <c r="G125" s="580"/>
      <c r="H125" s="580"/>
      <c r="I125" s="580"/>
      <c r="J125" s="580"/>
      <c r="K125" s="32" t="s">
        <v>113</v>
      </c>
      <c r="L125" s="581"/>
      <c r="M125" s="33"/>
      <c r="N125" s="34"/>
      <c r="O125" s="580"/>
      <c r="P125" s="584"/>
      <c r="Q125" s="19" t="s">
        <v>114</v>
      </c>
      <c r="R125" s="585" t="s">
        <v>106</v>
      </c>
    </row>
    <row r="126" spans="1:18" ht="16.5" customHeight="1">
      <c r="A126" s="13"/>
      <c r="B126" s="580"/>
      <c r="C126" s="580"/>
      <c r="D126" s="580"/>
      <c r="E126" s="580"/>
      <c r="F126" s="580"/>
      <c r="G126" s="580"/>
      <c r="H126" s="580"/>
      <c r="I126" s="580"/>
      <c r="J126" s="580"/>
      <c r="K126" s="32" t="s">
        <v>115</v>
      </c>
      <c r="L126" s="581"/>
      <c r="M126" s="33"/>
      <c r="N126" s="34"/>
      <c r="O126" s="580"/>
      <c r="P126" s="584"/>
      <c r="Q126" s="19" t="s">
        <v>116</v>
      </c>
      <c r="R126" s="585" t="s">
        <v>106</v>
      </c>
    </row>
    <row r="127" spans="1:18" ht="16.5" customHeight="1">
      <c r="A127" s="13"/>
      <c r="B127" s="580"/>
      <c r="C127" s="580"/>
      <c r="D127" s="580"/>
      <c r="E127" s="580"/>
      <c r="F127" s="580"/>
      <c r="G127" s="580"/>
      <c r="H127" s="580"/>
      <c r="I127" s="580"/>
      <c r="J127" s="580"/>
      <c r="K127" s="32" t="s">
        <v>117</v>
      </c>
      <c r="L127" s="581"/>
      <c r="M127" s="33"/>
      <c r="N127" s="34"/>
      <c r="O127" s="580"/>
      <c r="P127" s="584"/>
      <c r="Q127" s="23" t="s">
        <v>118</v>
      </c>
      <c r="R127" s="585" t="s">
        <v>106</v>
      </c>
    </row>
    <row r="128" spans="1:18" ht="16.5" hidden="1" customHeight="1">
      <c r="A128" s="13"/>
      <c r="B128" s="580" t="s">
        <v>161</v>
      </c>
      <c r="C128" s="580" t="s">
        <v>162</v>
      </c>
      <c r="D128" s="580" t="s">
        <v>163</v>
      </c>
      <c r="E128" s="580" t="s">
        <v>136</v>
      </c>
      <c r="F128" s="580" t="s">
        <v>97</v>
      </c>
      <c r="G128" s="580" t="s">
        <v>121</v>
      </c>
      <c r="H128" s="580" t="s">
        <v>122</v>
      </c>
      <c r="I128" s="580" t="s">
        <v>100</v>
      </c>
      <c r="J128" s="580" t="s">
        <v>164</v>
      </c>
      <c r="K128" s="32" t="s">
        <v>101</v>
      </c>
      <c r="L128" s="581"/>
      <c r="M128" s="33"/>
      <c r="N128" s="34"/>
      <c r="O128" s="580"/>
      <c r="P128" s="584"/>
      <c r="Q128" s="26" t="s">
        <v>102</v>
      </c>
      <c r="R128" s="585" t="s">
        <v>103</v>
      </c>
    </row>
    <row r="129" spans="1:18" ht="16.5" hidden="1" customHeight="1">
      <c r="A129" s="13"/>
      <c r="B129" s="580"/>
      <c r="C129" s="580"/>
      <c r="D129" s="580"/>
      <c r="E129" s="580"/>
      <c r="F129" s="580"/>
      <c r="G129" s="580"/>
      <c r="H129" s="580"/>
      <c r="I129" s="580"/>
      <c r="J129" s="580"/>
      <c r="K129" s="35" t="s">
        <v>104</v>
      </c>
      <c r="L129" s="581"/>
      <c r="M129" s="33"/>
      <c r="N129" s="34"/>
      <c r="O129" s="580"/>
      <c r="P129" s="584"/>
      <c r="Q129" s="22" t="s">
        <v>105</v>
      </c>
      <c r="R129" s="585" t="s">
        <v>106</v>
      </c>
    </row>
    <row r="130" spans="1:18" ht="16.5" hidden="1" customHeight="1">
      <c r="A130" s="13"/>
      <c r="B130" s="580"/>
      <c r="C130" s="580"/>
      <c r="D130" s="580"/>
      <c r="E130" s="580"/>
      <c r="F130" s="580"/>
      <c r="G130" s="580"/>
      <c r="H130" s="580"/>
      <c r="I130" s="580"/>
      <c r="J130" s="580"/>
      <c r="K130" s="35" t="s">
        <v>107</v>
      </c>
      <c r="L130" s="581"/>
      <c r="M130" s="33"/>
      <c r="N130" s="34"/>
      <c r="O130" s="580"/>
      <c r="P130" s="584"/>
      <c r="Q130" s="22" t="s">
        <v>108</v>
      </c>
      <c r="R130" s="585" t="s">
        <v>106</v>
      </c>
    </row>
    <row r="131" spans="1:18" ht="16.5" hidden="1" customHeight="1">
      <c r="A131" s="13"/>
      <c r="B131" s="580"/>
      <c r="C131" s="580"/>
      <c r="D131" s="580"/>
      <c r="E131" s="580"/>
      <c r="F131" s="580"/>
      <c r="G131" s="580"/>
      <c r="H131" s="580"/>
      <c r="I131" s="580"/>
      <c r="J131" s="580"/>
      <c r="K131" s="35" t="s">
        <v>109</v>
      </c>
      <c r="L131" s="581"/>
      <c r="M131" s="33"/>
      <c r="N131" s="34"/>
      <c r="O131" s="580"/>
      <c r="P131" s="584"/>
      <c r="Q131" s="22" t="s">
        <v>110</v>
      </c>
      <c r="R131" s="585" t="s">
        <v>106</v>
      </c>
    </row>
    <row r="132" spans="1:18" ht="16.5" hidden="1" customHeight="1">
      <c r="A132" s="13"/>
      <c r="B132" s="580"/>
      <c r="C132" s="580"/>
      <c r="D132" s="580"/>
      <c r="E132" s="580"/>
      <c r="F132" s="580"/>
      <c r="G132" s="580"/>
      <c r="H132" s="580"/>
      <c r="I132" s="580"/>
      <c r="J132" s="580"/>
      <c r="K132" s="35" t="s">
        <v>111</v>
      </c>
      <c r="L132" s="581"/>
      <c r="M132" s="33"/>
      <c r="N132" s="34"/>
      <c r="O132" s="580"/>
      <c r="P132" s="584"/>
      <c r="Q132" s="22" t="s">
        <v>112</v>
      </c>
      <c r="R132" s="585" t="s">
        <v>106</v>
      </c>
    </row>
    <row r="133" spans="1:18" ht="16.5" hidden="1" customHeight="1">
      <c r="A133" s="13"/>
      <c r="B133" s="580"/>
      <c r="C133" s="580"/>
      <c r="D133" s="580"/>
      <c r="E133" s="580"/>
      <c r="F133" s="580"/>
      <c r="G133" s="580"/>
      <c r="H133" s="580"/>
      <c r="I133" s="580"/>
      <c r="J133" s="580"/>
      <c r="K133" s="32" t="s">
        <v>113</v>
      </c>
      <c r="L133" s="581"/>
      <c r="M133" s="33"/>
      <c r="N133" s="34"/>
      <c r="O133" s="580"/>
      <c r="P133" s="584"/>
      <c r="Q133" s="19" t="s">
        <v>114</v>
      </c>
      <c r="R133" s="585" t="s">
        <v>106</v>
      </c>
    </row>
    <row r="134" spans="1:18" ht="16.5" hidden="1" customHeight="1">
      <c r="A134" s="13"/>
      <c r="B134" s="580"/>
      <c r="C134" s="580"/>
      <c r="D134" s="580"/>
      <c r="E134" s="580"/>
      <c r="F134" s="580"/>
      <c r="G134" s="580"/>
      <c r="H134" s="580"/>
      <c r="I134" s="580"/>
      <c r="J134" s="580"/>
      <c r="K134" s="32" t="s">
        <v>115</v>
      </c>
      <c r="L134" s="581"/>
      <c r="M134" s="33"/>
      <c r="N134" s="34"/>
      <c r="O134" s="580"/>
      <c r="P134" s="584"/>
      <c r="Q134" s="19" t="s">
        <v>116</v>
      </c>
      <c r="R134" s="585" t="s">
        <v>106</v>
      </c>
    </row>
    <row r="135" spans="1:18" ht="16.5" hidden="1" customHeight="1">
      <c r="A135" s="13"/>
      <c r="B135" s="580"/>
      <c r="C135" s="580"/>
      <c r="D135" s="580"/>
      <c r="E135" s="580"/>
      <c r="F135" s="580"/>
      <c r="G135" s="580"/>
      <c r="H135" s="580"/>
      <c r="I135" s="580"/>
      <c r="J135" s="580"/>
      <c r="K135" s="32" t="s">
        <v>117</v>
      </c>
      <c r="L135" s="581"/>
      <c r="M135" s="33"/>
      <c r="N135" s="34"/>
      <c r="O135" s="580"/>
      <c r="P135" s="584"/>
      <c r="Q135" s="23" t="s">
        <v>118</v>
      </c>
      <c r="R135" s="585" t="s">
        <v>106</v>
      </c>
    </row>
    <row r="136" spans="1:18" ht="16.5" hidden="1" customHeight="1">
      <c r="A136" s="13"/>
      <c r="B136" s="580" t="s">
        <v>165</v>
      </c>
      <c r="C136" s="580" t="s">
        <v>162</v>
      </c>
      <c r="D136" s="580" t="s">
        <v>166</v>
      </c>
      <c r="E136" s="580" t="s">
        <v>126</v>
      </c>
      <c r="F136" s="580" t="s">
        <v>97</v>
      </c>
      <c r="G136" s="580" t="s">
        <v>121</v>
      </c>
      <c r="H136" s="580" t="s">
        <v>122</v>
      </c>
      <c r="I136" s="580" t="s">
        <v>100</v>
      </c>
      <c r="J136" s="580"/>
      <c r="K136" s="32" t="s">
        <v>101</v>
      </c>
      <c r="L136" s="581"/>
      <c r="M136" s="33"/>
      <c r="N136" s="34"/>
      <c r="O136" s="580"/>
      <c r="P136" s="584"/>
      <c r="Q136" s="26" t="s">
        <v>102</v>
      </c>
      <c r="R136" s="585" t="s">
        <v>103</v>
      </c>
    </row>
    <row r="137" spans="1:18" ht="16.5" hidden="1" customHeight="1">
      <c r="A137" s="13"/>
      <c r="B137" s="580"/>
      <c r="C137" s="580"/>
      <c r="D137" s="580"/>
      <c r="E137" s="580"/>
      <c r="F137" s="580"/>
      <c r="G137" s="580"/>
      <c r="H137" s="580"/>
      <c r="I137" s="580"/>
      <c r="J137" s="580"/>
      <c r="K137" s="35" t="s">
        <v>104</v>
      </c>
      <c r="L137" s="581"/>
      <c r="M137" s="33"/>
      <c r="N137" s="34"/>
      <c r="O137" s="580"/>
      <c r="P137" s="584"/>
      <c r="Q137" s="22" t="s">
        <v>105</v>
      </c>
      <c r="R137" s="585" t="s">
        <v>106</v>
      </c>
    </row>
    <row r="138" spans="1:18" ht="16.5" hidden="1" customHeight="1">
      <c r="A138" s="13"/>
      <c r="B138" s="580"/>
      <c r="C138" s="580"/>
      <c r="D138" s="580"/>
      <c r="E138" s="580"/>
      <c r="F138" s="580"/>
      <c r="G138" s="580"/>
      <c r="H138" s="580"/>
      <c r="I138" s="580"/>
      <c r="J138" s="580"/>
      <c r="K138" s="35" t="s">
        <v>107</v>
      </c>
      <c r="L138" s="581"/>
      <c r="M138" s="33"/>
      <c r="N138" s="34"/>
      <c r="O138" s="580"/>
      <c r="P138" s="584"/>
      <c r="Q138" s="22" t="s">
        <v>108</v>
      </c>
      <c r="R138" s="585" t="s">
        <v>106</v>
      </c>
    </row>
    <row r="139" spans="1:18" ht="16.5" hidden="1" customHeight="1">
      <c r="A139" s="13"/>
      <c r="B139" s="580"/>
      <c r="C139" s="580"/>
      <c r="D139" s="580"/>
      <c r="E139" s="580"/>
      <c r="F139" s="580"/>
      <c r="G139" s="580"/>
      <c r="H139" s="580"/>
      <c r="I139" s="580"/>
      <c r="J139" s="580"/>
      <c r="K139" s="35" t="s">
        <v>109</v>
      </c>
      <c r="L139" s="581"/>
      <c r="M139" s="33"/>
      <c r="N139" s="34"/>
      <c r="O139" s="580"/>
      <c r="P139" s="584"/>
      <c r="Q139" s="22" t="s">
        <v>110</v>
      </c>
      <c r="R139" s="585" t="s">
        <v>106</v>
      </c>
    </row>
    <row r="140" spans="1:18" ht="16.5" hidden="1" customHeight="1">
      <c r="A140" s="13"/>
      <c r="B140" s="580"/>
      <c r="C140" s="580"/>
      <c r="D140" s="580"/>
      <c r="E140" s="580"/>
      <c r="F140" s="580"/>
      <c r="G140" s="580"/>
      <c r="H140" s="580"/>
      <c r="I140" s="580"/>
      <c r="J140" s="580"/>
      <c r="K140" s="35" t="s">
        <v>111</v>
      </c>
      <c r="L140" s="581"/>
      <c r="M140" s="33"/>
      <c r="N140" s="34"/>
      <c r="O140" s="580"/>
      <c r="P140" s="584"/>
      <c r="Q140" s="22" t="s">
        <v>112</v>
      </c>
      <c r="R140" s="585" t="s">
        <v>106</v>
      </c>
    </row>
    <row r="141" spans="1:18" ht="16.5" hidden="1" customHeight="1">
      <c r="A141" s="13"/>
      <c r="B141" s="580"/>
      <c r="C141" s="580"/>
      <c r="D141" s="580"/>
      <c r="E141" s="580"/>
      <c r="F141" s="580"/>
      <c r="G141" s="580"/>
      <c r="H141" s="580"/>
      <c r="I141" s="580"/>
      <c r="J141" s="580"/>
      <c r="K141" s="32" t="s">
        <v>113</v>
      </c>
      <c r="L141" s="581"/>
      <c r="M141" s="33"/>
      <c r="N141" s="34"/>
      <c r="O141" s="580"/>
      <c r="P141" s="584"/>
      <c r="Q141" s="19" t="s">
        <v>114</v>
      </c>
      <c r="R141" s="585" t="s">
        <v>106</v>
      </c>
    </row>
    <row r="142" spans="1:18" ht="16.5" hidden="1" customHeight="1">
      <c r="A142" s="13"/>
      <c r="B142" s="580"/>
      <c r="C142" s="580"/>
      <c r="D142" s="580"/>
      <c r="E142" s="580"/>
      <c r="F142" s="580"/>
      <c r="G142" s="580"/>
      <c r="H142" s="580"/>
      <c r="I142" s="580"/>
      <c r="J142" s="580"/>
      <c r="K142" s="32" t="s">
        <v>115</v>
      </c>
      <c r="L142" s="581"/>
      <c r="M142" s="33"/>
      <c r="N142" s="34"/>
      <c r="O142" s="580"/>
      <c r="P142" s="584"/>
      <c r="Q142" s="19" t="s">
        <v>116</v>
      </c>
      <c r="R142" s="585" t="s">
        <v>106</v>
      </c>
    </row>
    <row r="143" spans="1:18" ht="16.5" hidden="1" customHeight="1">
      <c r="A143" s="13"/>
      <c r="B143" s="580"/>
      <c r="C143" s="580"/>
      <c r="D143" s="580"/>
      <c r="E143" s="580"/>
      <c r="F143" s="580"/>
      <c r="G143" s="580"/>
      <c r="H143" s="580"/>
      <c r="I143" s="580"/>
      <c r="J143" s="580"/>
      <c r="K143" s="32" t="s">
        <v>117</v>
      </c>
      <c r="L143" s="581"/>
      <c r="M143" s="33"/>
      <c r="N143" s="34"/>
      <c r="O143" s="580"/>
      <c r="P143" s="584"/>
      <c r="Q143" s="23" t="s">
        <v>118</v>
      </c>
      <c r="R143" s="585" t="s">
        <v>106</v>
      </c>
    </row>
    <row r="144" spans="1:18" ht="85.7" hidden="1" customHeight="1">
      <c r="A144" s="13"/>
      <c r="B144" s="580" t="s">
        <v>167</v>
      </c>
      <c r="C144" s="580" t="s">
        <v>162</v>
      </c>
      <c r="D144" s="580" t="s">
        <v>168</v>
      </c>
      <c r="E144" s="580" t="s">
        <v>136</v>
      </c>
      <c r="F144" s="580" t="s">
        <v>139</v>
      </c>
      <c r="G144" s="580" t="s">
        <v>121</v>
      </c>
      <c r="H144" s="580" t="s">
        <v>122</v>
      </c>
      <c r="I144" s="580" t="s">
        <v>100</v>
      </c>
      <c r="J144" s="580"/>
      <c r="K144" s="32" t="s">
        <v>101</v>
      </c>
      <c r="L144" s="581"/>
      <c r="M144" s="33"/>
      <c r="N144" s="34"/>
      <c r="O144" s="580"/>
      <c r="P144" s="584"/>
      <c r="Q144" s="26" t="s">
        <v>102</v>
      </c>
      <c r="R144" s="585" t="s">
        <v>103</v>
      </c>
    </row>
    <row r="145" spans="1:18" ht="16.5" hidden="1" customHeight="1">
      <c r="A145" s="13"/>
      <c r="B145" s="580"/>
      <c r="C145" s="580"/>
      <c r="D145" s="580"/>
      <c r="E145" s="580"/>
      <c r="F145" s="580"/>
      <c r="G145" s="580"/>
      <c r="H145" s="580"/>
      <c r="I145" s="580"/>
      <c r="J145" s="580"/>
      <c r="K145" s="35" t="s">
        <v>104</v>
      </c>
      <c r="L145" s="581"/>
      <c r="M145" s="33"/>
      <c r="N145" s="34"/>
      <c r="O145" s="580"/>
      <c r="P145" s="584"/>
      <c r="Q145" s="22" t="s">
        <v>105</v>
      </c>
      <c r="R145" s="585" t="s">
        <v>106</v>
      </c>
    </row>
    <row r="146" spans="1:18" ht="16.5" hidden="1" customHeight="1">
      <c r="A146" s="13"/>
      <c r="B146" s="580"/>
      <c r="C146" s="580"/>
      <c r="D146" s="580"/>
      <c r="E146" s="580"/>
      <c r="F146" s="580"/>
      <c r="G146" s="580"/>
      <c r="H146" s="580"/>
      <c r="I146" s="580"/>
      <c r="J146" s="580"/>
      <c r="K146" s="35" t="s">
        <v>107</v>
      </c>
      <c r="L146" s="581"/>
      <c r="M146" s="33"/>
      <c r="N146" s="34"/>
      <c r="O146" s="580"/>
      <c r="P146" s="584"/>
      <c r="Q146" s="22" t="s">
        <v>108</v>
      </c>
      <c r="R146" s="585" t="s">
        <v>106</v>
      </c>
    </row>
    <row r="147" spans="1:18" ht="16.5" hidden="1" customHeight="1">
      <c r="A147" s="13"/>
      <c r="B147" s="580"/>
      <c r="C147" s="580"/>
      <c r="D147" s="580"/>
      <c r="E147" s="580"/>
      <c r="F147" s="580"/>
      <c r="G147" s="580"/>
      <c r="H147" s="580"/>
      <c r="I147" s="580"/>
      <c r="J147" s="580"/>
      <c r="K147" s="35" t="s">
        <v>109</v>
      </c>
      <c r="L147" s="581"/>
      <c r="M147" s="33"/>
      <c r="N147" s="34"/>
      <c r="O147" s="580"/>
      <c r="P147" s="584"/>
      <c r="Q147" s="22" t="s">
        <v>110</v>
      </c>
      <c r="R147" s="585" t="s">
        <v>106</v>
      </c>
    </row>
    <row r="148" spans="1:18" ht="16.5" hidden="1" customHeight="1">
      <c r="A148" s="13"/>
      <c r="B148" s="580"/>
      <c r="C148" s="580"/>
      <c r="D148" s="580"/>
      <c r="E148" s="580"/>
      <c r="F148" s="580"/>
      <c r="G148" s="580"/>
      <c r="H148" s="580"/>
      <c r="I148" s="580"/>
      <c r="J148" s="580"/>
      <c r="K148" s="35" t="s">
        <v>111</v>
      </c>
      <c r="L148" s="581"/>
      <c r="M148" s="33"/>
      <c r="N148" s="34"/>
      <c r="O148" s="580"/>
      <c r="P148" s="584"/>
      <c r="Q148" s="22" t="s">
        <v>112</v>
      </c>
      <c r="R148" s="585" t="s">
        <v>106</v>
      </c>
    </row>
    <row r="149" spans="1:18" ht="16.5" hidden="1" customHeight="1">
      <c r="A149" s="13"/>
      <c r="B149" s="580"/>
      <c r="C149" s="580"/>
      <c r="D149" s="580"/>
      <c r="E149" s="580"/>
      <c r="F149" s="580"/>
      <c r="G149" s="580"/>
      <c r="H149" s="580"/>
      <c r="I149" s="580"/>
      <c r="J149" s="580"/>
      <c r="K149" s="32" t="s">
        <v>113</v>
      </c>
      <c r="L149" s="581"/>
      <c r="M149" s="33"/>
      <c r="N149" s="34"/>
      <c r="O149" s="580"/>
      <c r="P149" s="584"/>
      <c r="Q149" s="19" t="s">
        <v>114</v>
      </c>
      <c r="R149" s="585" t="s">
        <v>106</v>
      </c>
    </row>
    <row r="150" spans="1:18" ht="16.5" hidden="1" customHeight="1">
      <c r="A150" s="13"/>
      <c r="B150" s="580"/>
      <c r="C150" s="580"/>
      <c r="D150" s="580"/>
      <c r="E150" s="580"/>
      <c r="F150" s="580"/>
      <c r="G150" s="580"/>
      <c r="H150" s="580"/>
      <c r="I150" s="580"/>
      <c r="J150" s="580"/>
      <c r="K150" s="32" t="s">
        <v>115</v>
      </c>
      <c r="L150" s="581"/>
      <c r="M150" s="33"/>
      <c r="N150" s="34"/>
      <c r="O150" s="580"/>
      <c r="P150" s="584"/>
      <c r="Q150" s="19" t="s">
        <v>116</v>
      </c>
      <c r="R150" s="585" t="s">
        <v>106</v>
      </c>
    </row>
    <row r="151" spans="1:18" ht="16.5" hidden="1" customHeight="1">
      <c r="A151" s="13"/>
      <c r="B151" s="580"/>
      <c r="C151" s="580"/>
      <c r="D151" s="580"/>
      <c r="E151" s="580"/>
      <c r="F151" s="580"/>
      <c r="G151" s="580"/>
      <c r="H151" s="580"/>
      <c r="I151" s="580"/>
      <c r="J151" s="580"/>
      <c r="K151" s="32" t="s">
        <v>117</v>
      </c>
      <c r="L151" s="581"/>
      <c r="M151" s="33"/>
      <c r="N151" s="34"/>
      <c r="O151" s="580"/>
      <c r="P151" s="584"/>
      <c r="Q151" s="23" t="s">
        <v>118</v>
      </c>
      <c r="R151" s="585" t="s">
        <v>106</v>
      </c>
    </row>
    <row r="152" spans="1:18" ht="16.5" hidden="1" customHeight="1">
      <c r="A152" s="13"/>
      <c r="B152" s="580" t="s">
        <v>169</v>
      </c>
      <c r="C152" s="580" t="s">
        <v>162</v>
      </c>
      <c r="D152" s="580" t="s">
        <v>170</v>
      </c>
      <c r="E152" s="580" t="s">
        <v>136</v>
      </c>
      <c r="F152" s="580" t="s">
        <v>97</v>
      </c>
      <c r="G152" s="580" t="s">
        <v>121</v>
      </c>
      <c r="H152" s="580" t="s">
        <v>140</v>
      </c>
      <c r="I152" s="580" t="s">
        <v>100</v>
      </c>
      <c r="J152" s="580"/>
      <c r="K152" s="32" t="s">
        <v>101</v>
      </c>
      <c r="L152" s="581"/>
      <c r="M152" s="33"/>
      <c r="N152" s="34"/>
      <c r="O152" s="580"/>
      <c r="P152" s="584"/>
      <c r="Q152" s="26" t="s">
        <v>102</v>
      </c>
      <c r="R152" s="585" t="s">
        <v>103</v>
      </c>
    </row>
    <row r="153" spans="1:18" ht="16.5" hidden="1" customHeight="1">
      <c r="A153" s="13"/>
      <c r="B153" s="580"/>
      <c r="C153" s="580"/>
      <c r="D153" s="580"/>
      <c r="E153" s="580"/>
      <c r="F153" s="580"/>
      <c r="G153" s="580"/>
      <c r="H153" s="580"/>
      <c r="I153" s="580"/>
      <c r="J153" s="580"/>
      <c r="K153" s="35" t="s">
        <v>104</v>
      </c>
      <c r="L153" s="581"/>
      <c r="M153" s="33"/>
      <c r="N153" s="34"/>
      <c r="O153" s="580"/>
      <c r="P153" s="584"/>
      <c r="Q153" s="22" t="s">
        <v>105</v>
      </c>
      <c r="R153" s="585" t="s">
        <v>106</v>
      </c>
    </row>
    <row r="154" spans="1:18" ht="16.5" hidden="1" customHeight="1">
      <c r="A154" s="13"/>
      <c r="B154" s="580"/>
      <c r="C154" s="580"/>
      <c r="D154" s="580"/>
      <c r="E154" s="580"/>
      <c r="F154" s="580"/>
      <c r="G154" s="580"/>
      <c r="H154" s="580"/>
      <c r="I154" s="580"/>
      <c r="J154" s="580"/>
      <c r="K154" s="35" t="s">
        <v>107</v>
      </c>
      <c r="L154" s="581"/>
      <c r="M154" s="33"/>
      <c r="N154" s="34"/>
      <c r="O154" s="580"/>
      <c r="P154" s="584"/>
      <c r="Q154" s="22" t="s">
        <v>108</v>
      </c>
      <c r="R154" s="585" t="s">
        <v>106</v>
      </c>
    </row>
    <row r="155" spans="1:18" ht="16.5" hidden="1" customHeight="1">
      <c r="A155" s="13"/>
      <c r="B155" s="580"/>
      <c r="C155" s="580"/>
      <c r="D155" s="580"/>
      <c r="E155" s="580"/>
      <c r="F155" s="580"/>
      <c r="G155" s="580"/>
      <c r="H155" s="580"/>
      <c r="I155" s="580"/>
      <c r="J155" s="580"/>
      <c r="K155" s="35" t="s">
        <v>109</v>
      </c>
      <c r="L155" s="581"/>
      <c r="M155" s="33"/>
      <c r="N155" s="34"/>
      <c r="O155" s="580"/>
      <c r="P155" s="584"/>
      <c r="Q155" s="22" t="s">
        <v>110</v>
      </c>
      <c r="R155" s="585" t="s">
        <v>106</v>
      </c>
    </row>
    <row r="156" spans="1:18" ht="16.5" hidden="1" customHeight="1">
      <c r="A156" s="13"/>
      <c r="B156" s="580"/>
      <c r="C156" s="580"/>
      <c r="D156" s="580"/>
      <c r="E156" s="580"/>
      <c r="F156" s="580"/>
      <c r="G156" s="580"/>
      <c r="H156" s="580"/>
      <c r="I156" s="580"/>
      <c r="J156" s="580"/>
      <c r="K156" s="35" t="s">
        <v>111</v>
      </c>
      <c r="L156" s="581"/>
      <c r="M156" s="33"/>
      <c r="N156" s="34"/>
      <c r="O156" s="580"/>
      <c r="P156" s="584"/>
      <c r="Q156" s="22" t="s">
        <v>112</v>
      </c>
      <c r="R156" s="585" t="s">
        <v>106</v>
      </c>
    </row>
    <row r="157" spans="1:18" ht="16.5" hidden="1" customHeight="1">
      <c r="A157" s="13"/>
      <c r="B157" s="580"/>
      <c r="C157" s="580"/>
      <c r="D157" s="580"/>
      <c r="E157" s="580"/>
      <c r="F157" s="580"/>
      <c r="G157" s="580"/>
      <c r="H157" s="580"/>
      <c r="I157" s="580"/>
      <c r="J157" s="580"/>
      <c r="K157" s="32" t="s">
        <v>113</v>
      </c>
      <c r="L157" s="581"/>
      <c r="M157" s="33"/>
      <c r="N157" s="34"/>
      <c r="O157" s="580"/>
      <c r="P157" s="584"/>
      <c r="Q157" s="19" t="s">
        <v>114</v>
      </c>
      <c r="R157" s="585" t="s">
        <v>106</v>
      </c>
    </row>
    <row r="158" spans="1:18" ht="16.5" hidden="1" customHeight="1">
      <c r="A158" s="13"/>
      <c r="B158" s="580"/>
      <c r="C158" s="580"/>
      <c r="D158" s="580"/>
      <c r="E158" s="580"/>
      <c r="F158" s="580"/>
      <c r="G158" s="580"/>
      <c r="H158" s="580"/>
      <c r="I158" s="580"/>
      <c r="J158" s="580"/>
      <c r="K158" s="32" t="s">
        <v>115</v>
      </c>
      <c r="L158" s="581"/>
      <c r="M158" s="33"/>
      <c r="N158" s="34"/>
      <c r="O158" s="580"/>
      <c r="P158" s="584"/>
      <c r="Q158" s="19" t="s">
        <v>116</v>
      </c>
      <c r="R158" s="585" t="s">
        <v>106</v>
      </c>
    </row>
    <row r="159" spans="1:18" ht="16.5" hidden="1" customHeight="1">
      <c r="A159" s="13"/>
      <c r="B159" s="580"/>
      <c r="C159" s="580"/>
      <c r="D159" s="580"/>
      <c r="E159" s="580"/>
      <c r="F159" s="580"/>
      <c r="G159" s="580"/>
      <c r="H159" s="580"/>
      <c r="I159" s="580"/>
      <c r="J159" s="580"/>
      <c r="K159" s="32" t="s">
        <v>117</v>
      </c>
      <c r="L159" s="581"/>
      <c r="M159" s="33"/>
      <c r="N159" s="34"/>
      <c r="O159" s="580"/>
      <c r="P159" s="584"/>
      <c r="Q159" s="23" t="s">
        <v>118</v>
      </c>
      <c r="R159" s="585" t="s">
        <v>106</v>
      </c>
    </row>
    <row r="160" spans="1:18" ht="16.5" hidden="1" customHeight="1">
      <c r="A160" s="13"/>
      <c r="B160" s="580" t="s">
        <v>171</v>
      </c>
      <c r="C160" s="580" t="s">
        <v>162</v>
      </c>
      <c r="D160" s="580" t="s">
        <v>172</v>
      </c>
      <c r="E160" s="580" t="s">
        <v>136</v>
      </c>
      <c r="F160" s="580" t="s">
        <v>97</v>
      </c>
      <c r="G160" s="580" t="s">
        <v>121</v>
      </c>
      <c r="H160" s="580" t="s">
        <v>140</v>
      </c>
      <c r="I160" s="580" t="s">
        <v>100</v>
      </c>
      <c r="J160" s="580"/>
      <c r="K160" s="32" t="s">
        <v>101</v>
      </c>
      <c r="L160" s="581"/>
      <c r="M160" s="33"/>
      <c r="N160" s="34"/>
      <c r="O160" s="580" t="s">
        <v>151</v>
      </c>
      <c r="P160" s="584"/>
      <c r="Q160" s="26" t="s">
        <v>102</v>
      </c>
      <c r="R160" s="585" t="s">
        <v>103</v>
      </c>
    </row>
    <row r="161" spans="1:18" ht="16.5" hidden="1" customHeight="1">
      <c r="A161" s="13"/>
      <c r="B161" s="580"/>
      <c r="C161" s="580"/>
      <c r="D161" s="580"/>
      <c r="E161" s="580"/>
      <c r="F161" s="580"/>
      <c r="G161" s="580"/>
      <c r="H161" s="580"/>
      <c r="I161" s="580"/>
      <c r="J161" s="580"/>
      <c r="K161" s="35" t="s">
        <v>104</v>
      </c>
      <c r="L161" s="581"/>
      <c r="M161" s="33"/>
      <c r="N161" s="34"/>
      <c r="O161" s="580"/>
      <c r="P161" s="584"/>
      <c r="Q161" s="22" t="s">
        <v>105</v>
      </c>
      <c r="R161" s="585" t="s">
        <v>106</v>
      </c>
    </row>
    <row r="162" spans="1:18" ht="16.5" hidden="1" customHeight="1">
      <c r="A162" s="13"/>
      <c r="B162" s="580"/>
      <c r="C162" s="580"/>
      <c r="D162" s="580"/>
      <c r="E162" s="580"/>
      <c r="F162" s="580"/>
      <c r="G162" s="580"/>
      <c r="H162" s="580"/>
      <c r="I162" s="580"/>
      <c r="J162" s="580"/>
      <c r="K162" s="35" t="s">
        <v>107</v>
      </c>
      <c r="L162" s="581"/>
      <c r="M162" s="33"/>
      <c r="N162" s="34"/>
      <c r="O162" s="580"/>
      <c r="P162" s="584"/>
      <c r="Q162" s="22" t="s">
        <v>108</v>
      </c>
      <c r="R162" s="585" t="s">
        <v>106</v>
      </c>
    </row>
    <row r="163" spans="1:18" ht="16.5" hidden="1" customHeight="1">
      <c r="A163" s="13"/>
      <c r="B163" s="580"/>
      <c r="C163" s="580"/>
      <c r="D163" s="580"/>
      <c r="E163" s="580"/>
      <c r="F163" s="580"/>
      <c r="G163" s="580"/>
      <c r="H163" s="580"/>
      <c r="I163" s="580"/>
      <c r="J163" s="580"/>
      <c r="K163" s="35" t="s">
        <v>109</v>
      </c>
      <c r="L163" s="581"/>
      <c r="M163" s="33"/>
      <c r="N163" s="34"/>
      <c r="O163" s="580"/>
      <c r="P163" s="584"/>
      <c r="Q163" s="22" t="s">
        <v>110</v>
      </c>
      <c r="R163" s="585" t="s">
        <v>106</v>
      </c>
    </row>
    <row r="164" spans="1:18" ht="16.5" hidden="1" customHeight="1">
      <c r="A164" s="13"/>
      <c r="B164" s="580"/>
      <c r="C164" s="580"/>
      <c r="D164" s="580"/>
      <c r="E164" s="580"/>
      <c r="F164" s="580"/>
      <c r="G164" s="580"/>
      <c r="H164" s="580"/>
      <c r="I164" s="580"/>
      <c r="J164" s="580"/>
      <c r="K164" s="35" t="s">
        <v>111</v>
      </c>
      <c r="L164" s="581"/>
      <c r="M164" s="33"/>
      <c r="N164" s="34"/>
      <c r="O164" s="580"/>
      <c r="P164" s="584"/>
      <c r="Q164" s="22" t="s">
        <v>112</v>
      </c>
      <c r="R164" s="585" t="s">
        <v>106</v>
      </c>
    </row>
    <row r="165" spans="1:18" ht="16.5" hidden="1" customHeight="1">
      <c r="A165" s="13"/>
      <c r="B165" s="580"/>
      <c r="C165" s="580"/>
      <c r="D165" s="580"/>
      <c r="E165" s="580"/>
      <c r="F165" s="580"/>
      <c r="G165" s="580"/>
      <c r="H165" s="580"/>
      <c r="I165" s="580"/>
      <c r="J165" s="580"/>
      <c r="K165" s="32" t="s">
        <v>113</v>
      </c>
      <c r="L165" s="581"/>
      <c r="M165" s="33"/>
      <c r="N165" s="34"/>
      <c r="O165" s="580"/>
      <c r="P165" s="584"/>
      <c r="Q165" s="19" t="s">
        <v>114</v>
      </c>
      <c r="R165" s="585" t="s">
        <v>106</v>
      </c>
    </row>
    <row r="166" spans="1:18" ht="16.5" hidden="1" customHeight="1">
      <c r="A166" s="13"/>
      <c r="B166" s="580"/>
      <c r="C166" s="580"/>
      <c r="D166" s="580"/>
      <c r="E166" s="580"/>
      <c r="F166" s="580"/>
      <c r="G166" s="580"/>
      <c r="H166" s="580"/>
      <c r="I166" s="580"/>
      <c r="J166" s="580"/>
      <c r="K166" s="32" t="s">
        <v>115</v>
      </c>
      <c r="L166" s="581"/>
      <c r="M166" s="33"/>
      <c r="N166" s="34"/>
      <c r="O166" s="580"/>
      <c r="P166" s="584"/>
      <c r="Q166" s="19" t="s">
        <v>116</v>
      </c>
      <c r="R166" s="585" t="s">
        <v>106</v>
      </c>
    </row>
    <row r="167" spans="1:18" ht="16.5" hidden="1" customHeight="1">
      <c r="A167" s="13"/>
      <c r="B167" s="580"/>
      <c r="C167" s="580"/>
      <c r="D167" s="580"/>
      <c r="E167" s="580"/>
      <c r="F167" s="580"/>
      <c r="G167" s="580"/>
      <c r="H167" s="580"/>
      <c r="I167" s="580"/>
      <c r="J167" s="580"/>
      <c r="K167" s="32" t="s">
        <v>117</v>
      </c>
      <c r="L167" s="581"/>
      <c r="M167" s="33"/>
      <c r="N167" s="34"/>
      <c r="O167" s="580"/>
      <c r="P167" s="584"/>
      <c r="Q167" s="23" t="s">
        <v>118</v>
      </c>
      <c r="R167" s="585" t="s">
        <v>106</v>
      </c>
    </row>
    <row r="168" spans="1:18" ht="16.5" hidden="1" customHeight="1">
      <c r="A168" s="13"/>
      <c r="B168" s="580" t="s">
        <v>173</v>
      </c>
      <c r="C168" s="580" t="s">
        <v>162</v>
      </c>
      <c r="D168" s="580" t="s">
        <v>174</v>
      </c>
      <c r="E168" s="580" t="s">
        <v>136</v>
      </c>
      <c r="F168" s="580" t="s">
        <v>97</v>
      </c>
      <c r="G168" s="580" t="s">
        <v>121</v>
      </c>
      <c r="H168" s="580" t="s">
        <v>122</v>
      </c>
      <c r="I168" s="580" t="s">
        <v>100</v>
      </c>
      <c r="J168" s="580"/>
      <c r="K168" s="32" t="s">
        <v>101</v>
      </c>
      <c r="L168" s="581"/>
      <c r="M168" s="33"/>
      <c r="N168" s="34"/>
      <c r="O168" s="580" t="s">
        <v>151</v>
      </c>
      <c r="P168" s="584"/>
      <c r="Q168" s="26" t="s">
        <v>102</v>
      </c>
      <c r="R168" s="585" t="s">
        <v>103</v>
      </c>
    </row>
    <row r="169" spans="1:18" ht="16.5" hidden="1" customHeight="1">
      <c r="A169" s="13"/>
      <c r="B169" s="580"/>
      <c r="C169" s="580"/>
      <c r="D169" s="580"/>
      <c r="E169" s="580"/>
      <c r="F169" s="580"/>
      <c r="G169" s="580"/>
      <c r="H169" s="580"/>
      <c r="I169" s="580"/>
      <c r="J169" s="580"/>
      <c r="K169" s="35" t="s">
        <v>104</v>
      </c>
      <c r="L169" s="581"/>
      <c r="M169" s="33"/>
      <c r="N169" s="34"/>
      <c r="O169" s="580"/>
      <c r="P169" s="584"/>
      <c r="Q169" s="22" t="s">
        <v>105</v>
      </c>
      <c r="R169" s="585" t="s">
        <v>106</v>
      </c>
    </row>
    <row r="170" spans="1:18" ht="16.5" hidden="1" customHeight="1">
      <c r="A170" s="13"/>
      <c r="B170" s="580"/>
      <c r="C170" s="580"/>
      <c r="D170" s="580"/>
      <c r="E170" s="580"/>
      <c r="F170" s="580"/>
      <c r="G170" s="580"/>
      <c r="H170" s="580"/>
      <c r="I170" s="580"/>
      <c r="J170" s="580"/>
      <c r="K170" s="35" t="s">
        <v>107</v>
      </c>
      <c r="L170" s="581"/>
      <c r="M170" s="33"/>
      <c r="N170" s="34"/>
      <c r="O170" s="580"/>
      <c r="P170" s="584"/>
      <c r="Q170" s="22" t="s">
        <v>108</v>
      </c>
      <c r="R170" s="585" t="s">
        <v>106</v>
      </c>
    </row>
    <row r="171" spans="1:18" ht="16.5" hidden="1" customHeight="1">
      <c r="A171" s="13"/>
      <c r="B171" s="580"/>
      <c r="C171" s="580"/>
      <c r="D171" s="580"/>
      <c r="E171" s="580"/>
      <c r="F171" s="580"/>
      <c r="G171" s="580"/>
      <c r="H171" s="580"/>
      <c r="I171" s="580"/>
      <c r="J171" s="580"/>
      <c r="K171" s="35" t="s">
        <v>109</v>
      </c>
      <c r="L171" s="581"/>
      <c r="M171" s="33"/>
      <c r="N171" s="34"/>
      <c r="O171" s="580"/>
      <c r="P171" s="584"/>
      <c r="Q171" s="22" t="s">
        <v>110</v>
      </c>
      <c r="R171" s="585" t="s">
        <v>106</v>
      </c>
    </row>
    <row r="172" spans="1:18" ht="16.5" hidden="1" customHeight="1">
      <c r="A172" s="13"/>
      <c r="B172" s="580"/>
      <c r="C172" s="580"/>
      <c r="D172" s="580"/>
      <c r="E172" s="580"/>
      <c r="F172" s="580"/>
      <c r="G172" s="580"/>
      <c r="H172" s="580"/>
      <c r="I172" s="580"/>
      <c r="J172" s="580"/>
      <c r="K172" s="35" t="s">
        <v>111</v>
      </c>
      <c r="L172" s="581"/>
      <c r="M172" s="33"/>
      <c r="N172" s="34"/>
      <c r="O172" s="580"/>
      <c r="P172" s="584"/>
      <c r="Q172" s="22" t="s">
        <v>112</v>
      </c>
      <c r="R172" s="585" t="s">
        <v>106</v>
      </c>
    </row>
    <row r="173" spans="1:18" ht="16.5" hidden="1" customHeight="1">
      <c r="A173" s="13"/>
      <c r="B173" s="580"/>
      <c r="C173" s="580"/>
      <c r="D173" s="580"/>
      <c r="E173" s="580"/>
      <c r="F173" s="580"/>
      <c r="G173" s="580"/>
      <c r="H173" s="580"/>
      <c r="I173" s="580"/>
      <c r="J173" s="580"/>
      <c r="K173" s="32" t="s">
        <v>113</v>
      </c>
      <c r="L173" s="581"/>
      <c r="M173" s="33"/>
      <c r="N173" s="34"/>
      <c r="O173" s="580"/>
      <c r="P173" s="584"/>
      <c r="Q173" s="19" t="s">
        <v>114</v>
      </c>
      <c r="R173" s="585" t="s">
        <v>106</v>
      </c>
    </row>
    <row r="174" spans="1:18" ht="16.5" hidden="1" customHeight="1">
      <c r="A174" s="13"/>
      <c r="B174" s="580"/>
      <c r="C174" s="580"/>
      <c r="D174" s="580"/>
      <c r="E174" s="580"/>
      <c r="F174" s="580"/>
      <c r="G174" s="580"/>
      <c r="H174" s="580"/>
      <c r="I174" s="580"/>
      <c r="J174" s="580"/>
      <c r="K174" s="32" t="s">
        <v>115</v>
      </c>
      <c r="L174" s="581"/>
      <c r="M174" s="33"/>
      <c r="N174" s="34"/>
      <c r="O174" s="580"/>
      <c r="P174" s="584"/>
      <c r="Q174" s="19" t="s">
        <v>116</v>
      </c>
      <c r="R174" s="585" t="s">
        <v>106</v>
      </c>
    </row>
    <row r="175" spans="1:18" ht="16.5" hidden="1" customHeight="1">
      <c r="A175" s="13"/>
      <c r="B175" s="580"/>
      <c r="C175" s="580"/>
      <c r="D175" s="580"/>
      <c r="E175" s="580"/>
      <c r="F175" s="580"/>
      <c r="G175" s="580"/>
      <c r="H175" s="580"/>
      <c r="I175" s="580"/>
      <c r="J175" s="580"/>
      <c r="K175" s="32" t="s">
        <v>117</v>
      </c>
      <c r="L175" s="581"/>
      <c r="M175" s="33"/>
      <c r="N175" s="34"/>
      <c r="O175" s="580"/>
      <c r="P175" s="584"/>
      <c r="Q175" s="23" t="s">
        <v>118</v>
      </c>
      <c r="R175" s="585" t="s">
        <v>106</v>
      </c>
    </row>
    <row r="176" spans="1:18" ht="16.5" hidden="1" customHeight="1">
      <c r="A176" s="13"/>
      <c r="B176" s="580" t="s">
        <v>175</v>
      </c>
      <c r="C176" s="580" t="s">
        <v>162</v>
      </c>
      <c r="D176" s="580" t="s">
        <v>176</v>
      </c>
      <c r="E176" s="580" t="s">
        <v>136</v>
      </c>
      <c r="F176" s="580" t="s">
        <v>97</v>
      </c>
      <c r="G176" s="580" t="s">
        <v>121</v>
      </c>
      <c r="H176" s="580" t="s">
        <v>122</v>
      </c>
      <c r="I176" s="580" t="s">
        <v>100</v>
      </c>
      <c r="J176" s="580"/>
      <c r="K176" s="32" t="s">
        <v>101</v>
      </c>
      <c r="L176" s="581"/>
      <c r="M176" s="33"/>
      <c r="N176" s="34"/>
      <c r="O176" s="580" t="s">
        <v>151</v>
      </c>
      <c r="P176" s="584"/>
      <c r="Q176" s="26" t="s">
        <v>102</v>
      </c>
      <c r="R176" s="585" t="s">
        <v>103</v>
      </c>
    </row>
    <row r="177" spans="1:18" ht="16.5" hidden="1" customHeight="1">
      <c r="A177" s="13"/>
      <c r="B177" s="580"/>
      <c r="C177" s="580"/>
      <c r="D177" s="580"/>
      <c r="E177" s="580"/>
      <c r="F177" s="580"/>
      <c r="G177" s="580"/>
      <c r="H177" s="580"/>
      <c r="I177" s="580"/>
      <c r="J177" s="580"/>
      <c r="K177" s="35" t="s">
        <v>104</v>
      </c>
      <c r="L177" s="581"/>
      <c r="M177" s="33"/>
      <c r="N177" s="34"/>
      <c r="O177" s="580"/>
      <c r="P177" s="584"/>
      <c r="Q177" s="22" t="s">
        <v>105</v>
      </c>
      <c r="R177" s="585" t="s">
        <v>106</v>
      </c>
    </row>
    <row r="178" spans="1:18" ht="16.5" hidden="1" customHeight="1">
      <c r="A178" s="13"/>
      <c r="B178" s="580"/>
      <c r="C178" s="580"/>
      <c r="D178" s="580"/>
      <c r="E178" s="580"/>
      <c r="F178" s="580"/>
      <c r="G178" s="580"/>
      <c r="H178" s="580"/>
      <c r="I178" s="580"/>
      <c r="J178" s="580"/>
      <c r="K178" s="35" t="s">
        <v>107</v>
      </c>
      <c r="L178" s="581"/>
      <c r="M178" s="33"/>
      <c r="N178" s="34"/>
      <c r="O178" s="580"/>
      <c r="P178" s="584"/>
      <c r="Q178" s="22" t="s">
        <v>108</v>
      </c>
      <c r="R178" s="585" t="s">
        <v>106</v>
      </c>
    </row>
    <row r="179" spans="1:18" ht="16.5" hidden="1" customHeight="1">
      <c r="A179" s="13"/>
      <c r="B179" s="580"/>
      <c r="C179" s="580"/>
      <c r="D179" s="580"/>
      <c r="E179" s="580"/>
      <c r="F179" s="580"/>
      <c r="G179" s="580"/>
      <c r="H179" s="580"/>
      <c r="I179" s="580"/>
      <c r="J179" s="580"/>
      <c r="K179" s="35" t="s">
        <v>109</v>
      </c>
      <c r="L179" s="581"/>
      <c r="M179" s="33"/>
      <c r="N179" s="34"/>
      <c r="O179" s="580"/>
      <c r="P179" s="584"/>
      <c r="Q179" s="22" t="s">
        <v>110</v>
      </c>
      <c r="R179" s="585" t="s">
        <v>106</v>
      </c>
    </row>
    <row r="180" spans="1:18" ht="16.5" hidden="1" customHeight="1">
      <c r="A180" s="13"/>
      <c r="B180" s="580"/>
      <c r="C180" s="580"/>
      <c r="D180" s="580"/>
      <c r="E180" s="580"/>
      <c r="F180" s="580"/>
      <c r="G180" s="580"/>
      <c r="H180" s="580"/>
      <c r="I180" s="580"/>
      <c r="J180" s="580"/>
      <c r="K180" s="35" t="s">
        <v>111</v>
      </c>
      <c r="L180" s="581"/>
      <c r="M180" s="33"/>
      <c r="N180" s="34"/>
      <c r="O180" s="580"/>
      <c r="P180" s="584"/>
      <c r="Q180" s="22" t="s">
        <v>112</v>
      </c>
      <c r="R180" s="585" t="s">
        <v>106</v>
      </c>
    </row>
    <row r="181" spans="1:18" ht="16.5" hidden="1" customHeight="1">
      <c r="A181" s="13"/>
      <c r="B181" s="580"/>
      <c r="C181" s="580"/>
      <c r="D181" s="580"/>
      <c r="E181" s="580"/>
      <c r="F181" s="580"/>
      <c r="G181" s="580"/>
      <c r="H181" s="580"/>
      <c r="I181" s="580"/>
      <c r="J181" s="580"/>
      <c r="K181" s="32" t="s">
        <v>113</v>
      </c>
      <c r="L181" s="581"/>
      <c r="M181" s="33"/>
      <c r="N181" s="34"/>
      <c r="O181" s="580"/>
      <c r="P181" s="584"/>
      <c r="Q181" s="19" t="s">
        <v>114</v>
      </c>
      <c r="R181" s="585" t="s">
        <v>106</v>
      </c>
    </row>
    <row r="182" spans="1:18" ht="16.5" hidden="1" customHeight="1">
      <c r="A182" s="13"/>
      <c r="B182" s="580"/>
      <c r="C182" s="580"/>
      <c r="D182" s="580"/>
      <c r="E182" s="580"/>
      <c r="F182" s="580"/>
      <c r="G182" s="580"/>
      <c r="H182" s="580"/>
      <c r="I182" s="580"/>
      <c r="J182" s="580"/>
      <c r="K182" s="32" t="s">
        <v>115</v>
      </c>
      <c r="L182" s="581"/>
      <c r="M182" s="33"/>
      <c r="N182" s="34"/>
      <c r="O182" s="580"/>
      <c r="P182" s="584"/>
      <c r="Q182" s="19" t="s">
        <v>116</v>
      </c>
      <c r="R182" s="585" t="s">
        <v>106</v>
      </c>
    </row>
    <row r="183" spans="1:18" ht="16.5" hidden="1" customHeight="1">
      <c r="A183" s="13"/>
      <c r="B183" s="580"/>
      <c r="C183" s="580"/>
      <c r="D183" s="580"/>
      <c r="E183" s="580"/>
      <c r="F183" s="580"/>
      <c r="G183" s="580"/>
      <c r="H183" s="580"/>
      <c r="I183" s="580"/>
      <c r="J183" s="580"/>
      <c r="K183" s="32" t="s">
        <v>117</v>
      </c>
      <c r="L183" s="581"/>
      <c r="M183" s="33"/>
      <c r="N183" s="34"/>
      <c r="O183" s="580"/>
      <c r="P183" s="584"/>
      <c r="Q183" s="23" t="s">
        <v>118</v>
      </c>
      <c r="R183" s="585" t="s">
        <v>106</v>
      </c>
    </row>
    <row r="184" spans="1:18" ht="16.5" hidden="1" customHeight="1">
      <c r="A184" s="13"/>
      <c r="B184" s="580" t="s">
        <v>177</v>
      </c>
      <c r="C184" s="580" t="s">
        <v>162</v>
      </c>
      <c r="D184" s="580" t="s">
        <v>178</v>
      </c>
      <c r="E184" s="580" t="s">
        <v>136</v>
      </c>
      <c r="F184" s="580" t="s">
        <v>97</v>
      </c>
      <c r="G184" s="580" t="s">
        <v>121</v>
      </c>
      <c r="H184" s="580" t="s">
        <v>140</v>
      </c>
      <c r="I184" s="580" t="s">
        <v>100</v>
      </c>
      <c r="J184" s="580"/>
      <c r="K184" s="32" t="s">
        <v>101</v>
      </c>
      <c r="L184" s="581"/>
      <c r="M184" s="33"/>
      <c r="N184" s="34"/>
      <c r="O184" s="580"/>
      <c r="P184" s="584"/>
      <c r="Q184" s="26" t="s">
        <v>102</v>
      </c>
      <c r="R184" s="585" t="s">
        <v>103</v>
      </c>
    </row>
    <row r="185" spans="1:18" ht="16.5" hidden="1" customHeight="1">
      <c r="A185" s="13"/>
      <c r="B185" s="580"/>
      <c r="C185" s="580"/>
      <c r="D185" s="580"/>
      <c r="E185" s="580"/>
      <c r="F185" s="580"/>
      <c r="G185" s="580"/>
      <c r="H185" s="580"/>
      <c r="I185" s="580"/>
      <c r="J185" s="580"/>
      <c r="K185" s="35" t="s">
        <v>104</v>
      </c>
      <c r="L185" s="581"/>
      <c r="M185" s="33"/>
      <c r="N185" s="34"/>
      <c r="O185" s="580"/>
      <c r="P185" s="584"/>
      <c r="Q185" s="22" t="s">
        <v>105</v>
      </c>
      <c r="R185" s="585" t="s">
        <v>106</v>
      </c>
    </row>
    <row r="186" spans="1:18" ht="16.5" hidden="1" customHeight="1">
      <c r="A186" s="13"/>
      <c r="B186" s="580"/>
      <c r="C186" s="580"/>
      <c r="D186" s="580"/>
      <c r="E186" s="580"/>
      <c r="F186" s="580"/>
      <c r="G186" s="580"/>
      <c r="H186" s="580"/>
      <c r="I186" s="580"/>
      <c r="J186" s="580"/>
      <c r="K186" s="35" t="s">
        <v>107</v>
      </c>
      <c r="L186" s="581"/>
      <c r="M186" s="33"/>
      <c r="N186" s="34"/>
      <c r="O186" s="580"/>
      <c r="P186" s="584"/>
      <c r="Q186" s="22" t="s">
        <v>108</v>
      </c>
      <c r="R186" s="585" t="s">
        <v>106</v>
      </c>
    </row>
    <row r="187" spans="1:18" ht="16.5" hidden="1" customHeight="1">
      <c r="A187" s="13"/>
      <c r="B187" s="580"/>
      <c r="C187" s="580"/>
      <c r="D187" s="580"/>
      <c r="E187" s="580"/>
      <c r="F187" s="580"/>
      <c r="G187" s="580"/>
      <c r="H187" s="580"/>
      <c r="I187" s="580"/>
      <c r="J187" s="580"/>
      <c r="K187" s="35" t="s">
        <v>109</v>
      </c>
      <c r="L187" s="581"/>
      <c r="M187" s="33"/>
      <c r="N187" s="34"/>
      <c r="O187" s="580"/>
      <c r="P187" s="584"/>
      <c r="Q187" s="22" t="s">
        <v>110</v>
      </c>
      <c r="R187" s="585" t="s">
        <v>106</v>
      </c>
    </row>
    <row r="188" spans="1:18" ht="16.5" hidden="1" customHeight="1">
      <c r="A188" s="13"/>
      <c r="B188" s="580"/>
      <c r="C188" s="580"/>
      <c r="D188" s="580"/>
      <c r="E188" s="580"/>
      <c r="F188" s="580"/>
      <c r="G188" s="580"/>
      <c r="H188" s="580"/>
      <c r="I188" s="580"/>
      <c r="J188" s="580"/>
      <c r="K188" s="35" t="s">
        <v>111</v>
      </c>
      <c r="L188" s="581"/>
      <c r="M188" s="33"/>
      <c r="N188" s="34"/>
      <c r="O188" s="580"/>
      <c r="P188" s="584"/>
      <c r="Q188" s="22" t="s">
        <v>112</v>
      </c>
      <c r="R188" s="585" t="s">
        <v>106</v>
      </c>
    </row>
    <row r="189" spans="1:18" ht="16.5" hidden="1" customHeight="1">
      <c r="A189" s="13"/>
      <c r="B189" s="580"/>
      <c r="C189" s="580"/>
      <c r="D189" s="580"/>
      <c r="E189" s="580"/>
      <c r="F189" s="580"/>
      <c r="G189" s="580"/>
      <c r="H189" s="580"/>
      <c r="I189" s="580"/>
      <c r="J189" s="580"/>
      <c r="K189" s="32" t="s">
        <v>113</v>
      </c>
      <c r="L189" s="581"/>
      <c r="M189" s="33"/>
      <c r="N189" s="34"/>
      <c r="O189" s="580"/>
      <c r="P189" s="584"/>
      <c r="Q189" s="19" t="s">
        <v>114</v>
      </c>
      <c r="R189" s="585" t="s">
        <v>106</v>
      </c>
    </row>
    <row r="190" spans="1:18" ht="16.5" hidden="1" customHeight="1">
      <c r="A190" s="13"/>
      <c r="B190" s="580"/>
      <c r="C190" s="580"/>
      <c r="D190" s="580"/>
      <c r="E190" s="580"/>
      <c r="F190" s="580"/>
      <c r="G190" s="580"/>
      <c r="H190" s="580"/>
      <c r="I190" s="580"/>
      <c r="J190" s="580"/>
      <c r="K190" s="32" t="s">
        <v>115</v>
      </c>
      <c r="L190" s="581"/>
      <c r="M190" s="33"/>
      <c r="N190" s="34"/>
      <c r="O190" s="580"/>
      <c r="P190" s="584"/>
      <c r="Q190" s="19" t="s">
        <v>116</v>
      </c>
      <c r="R190" s="585" t="s">
        <v>106</v>
      </c>
    </row>
    <row r="191" spans="1:18" ht="16.5" hidden="1" customHeight="1">
      <c r="A191" s="13"/>
      <c r="B191" s="580"/>
      <c r="C191" s="580"/>
      <c r="D191" s="580"/>
      <c r="E191" s="580"/>
      <c r="F191" s="580"/>
      <c r="G191" s="580"/>
      <c r="H191" s="580"/>
      <c r="I191" s="580"/>
      <c r="J191" s="580"/>
      <c r="K191" s="32" t="s">
        <v>117</v>
      </c>
      <c r="L191" s="581"/>
      <c r="M191" s="33"/>
      <c r="N191" s="34"/>
      <c r="O191" s="580"/>
      <c r="P191" s="584"/>
      <c r="Q191" s="23" t="s">
        <v>118</v>
      </c>
      <c r="R191" s="585" t="s">
        <v>106</v>
      </c>
    </row>
    <row r="192" spans="1:18" ht="16.5" customHeight="1">
      <c r="A192" s="13"/>
      <c r="B192" s="580" t="s">
        <v>179</v>
      </c>
      <c r="C192" s="580" t="s">
        <v>180</v>
      </c>
      <c r="D192" s="580" t="s">
        <v>181</v>
      </c>
      <c r="E192" s="580" t="s">
        <v>126</v>
      </c>
      <c r="F192" s="580" t="s">
        <v>97</v>
      </c>
      <c r="G192" s="580" t="s">
        <v>121</v>
      </c>
      <c r="H192" s="580" t="s">
        <v>140</v>
      </c>
      <c r="I192" s="580" t="s">
        <v>100</v>
      </c>
      <c r="J192" s="580"/>
      <c r="K192" s="32" t="s">
        <v>101</v>
      </c>
      <c r="L192" s="581" t="s">
        <v>206</v>
      </c>
      <c r="M192" s="33">
        <v>81.8</v>
      </c>
      <c r="N192" s="34"/>
      <c r="O192" s="580" t="s">
        <v>205</v>
      </c>
      <c r="P192" s="584"/>
      <c r="Q192" s="26" t="s">
        <v>102</v>
      </c>
      <c r="R192" s="585" t="s">
        <v>103</v>
      </c>
    </row>
    <row r="193" spans="1:18" ht="16.5" customHeight="1">
      <c r="A193" s="13"/>
      <c r="B193" s="580"/>
      <c r="C193" s="580"/>
      <c r="D193" s="580"/>
      <c r="E193" s="580"/>
      <c r="F193" s="580"/>
      <c r="G193" s="580"/>
      <c r="H193" s="580"/>
      <c r="I193" s="580"/>
      <c r="J193" s="580"/>
      <c r="K193" s="35" t="s">
        <v>104</v>
      </c>
      <c r="L193" s="581"/>
      <c r="M193" s="33"/>
      <c r="N193" s="34"/>
      <c r="O193" s="580"/>
      <c r="P193" s="584"/>
      <c r="Q193" s="22" t="s">
        <v>105</v>
      </c>
      <c r="R193" s="585" t="s">
        <v>106</v>
      </c>
    </row>
    <row r="194" spans="1:18" ht="16.5" customHeight="1">
      <c r="A194" s="13"/>
      <c r="B194" s="580"/>
      <c r="C194" s="580"/>
      <c r="D194" s="580"/>
      <c r="E194" s="580"/>
      <c r="F194" s="580"/>
      <c r="G194" s="580"/>
      <c r="H194" s="580"/>
      <c r="I194" s="580"/>
      <c r="J194" s="580"/>
      <c r="K194" s="35" t="s">
        <v>107</v>
      </c>
      <c r="L194" s="581"/>
      <c r="M194" s="33"/>
      <c r="N194" s="34"/>
      <c r="O194" s="580"/>
      <c r="P194" s="584"/>
      <c r="Q194" s="22" t="s">
        <v>108</v>
      </c>
      <c r="R194" s="585" t="s">
        <v>106</v>
      </c>
    </row>
    <row r="195" spans="1:18" ht="16.5" customHeight="1">
      <c r="A195" s="13"/>
      <c r="B195" s="580"/>
      <c r="C195" s="580"/>
      <c r="D195" s="580"/>
      <c r="E195" s="580"/>
      <c r="F195" s="580"/>
      <c r="G195" s="580"/>
      <c r="H195" s="580"/>
      <c r="I195" s="580"/>
      <c r="J195" s="580"/>
      <c r="K195" s="35" t="s">
        <v>109</v>
      </c>
      <c r="L195" s="581"/>
      <c r="M195" s="33">
        <v>81.8</v>
      </c>
      <c r="N195" s="34"/>
      <c r="O195" s="580"/>
      <c r="P195" s="584"/>
      <c r="Q195" s="22" t="s">
        <v>110</v>
      </c>
      <c r="R195" s="585" t="s">
        <v>106</v>
      </c>
    </row>
    <row r="196" spans="1:18" ht="16.5" customHeight="1">
      <c r="A196" s="13"/>
      <c r="B196" s="580"/>
      <c r="C196" s="580"/>
      <c r="D196" s="580"/>
      <c r="E196" s="580"/>
      <c r="F196" s="580"/>
      <c r="G196" s="580"/>
      <c r="H196" s="580"/>
      <c r="I196" s="580"/>
      <c r="J196" s="580"/>
      <c r="K196" s="35" t="s">
        <v>111</v>
      </c>
      <c r="L196" s="581"/>
      <c r="M196" s="33"/>
      <c r="N196" s="34"/>
      <c r="O196" s="580"/>
      <c r="P196" s="584"/>
      <c r="Q196" s="22" t="s">
        <v>112</v>
      </c>
      <c r="R196" s="585" t="s">
        <v>106</v>
      </c>
    </row>
    <row r="197" spans="1:18" ht="16.5" customHeight="1">
      <c r="A197" s="13"/>
      <c r="B197" s="580"/>
      <c r="C197" s="580"/>
      <c r="D197" s="580"/>
      <c r="E197" s="580"/>
      <c r="F197" s="580"/>
      <c r="G197" s="580"/>
      <c r="H197" s="580"/>
      <c r="I197" s="580"/>
      <c r="J197" s="580"/>
      <c r="K197" s="32" t="s">
        <v>113</v>
      </c>
      <c r="L197" s="581"/>
      <c r="M197" s="33"/>
      <c r="N197" s="34"/>
      <c r="O197" s="580"/>
      <c r="P197" s="584"/>
      <c r="Q197" s="19" t="s">
        <v>114</v>
      </c>
      <c r="R197" s="585" t="s">
        <v>106</v>
      </c>
    </row>
    <row r="198" spans="1:18" ht="16.5" customHeight="1">
      <c r="A198" s="13"/>
      <c r="B198" s="580"/>
      <c r="C198" s="580"/>
      <c r="D198" s="580"/>
      <c r="E198" s="580"/>
      <c r="F198" s="580"/>
      <c r="G198" s="580"/>
      <c r="H198" s="580"/>
      <c r="I198" s="580"/>
      <c r="J198" s="580"/>
      <c r="K198" s="32" t="s">
        <v>115</v>
      </c>
      <c r="L198" s="581"/>
      <c r="M198" s="33"/>
      <c r="N198" s="34"/>
      <c r="O198" s="580"/>
      <c r="P198" s="584"/>
      <c r="Q198" s="19" t="s">
        <v>116</v>
      </c>
      <c r="R198" s="585" t="s">
        <v>106</v>
      </c>
    </row>
    <row r="199" spans="1:18" ht="16.5" customHeight="1">
      <c r="A199" s="13"/>
      <c r="B199" s="580"/>
      <c r="C199" s="580"/>
      <c r="D199" s="580"/>
      <c r="E199" s="580"/>
      <c r="F199" s="580"/>
      <c r="G199" s="580"/>
      <c r="H199" s="580"/>
      <c r="I199" s="580"/>
      <c r="J199" s="580"/>
      <c r="K199" s="32" t="s">
        <v>117</v>
      </c>
      <c r="L199" s="581"/>
      <c r="M199" s="33"/>
      <c r="N199" s="34"/>
      <c r="O199" s="580"/>
      <c r="P199" s="584"/>
      <c r="Q199" s="23" t="s">
        <v>118</v>
      </c>
      <c r="R199" s="585" t="s">
        <v>106</v>
      </c>
    </row>
    <row r="200" spans="1:18" ht="16.5" customHeight="1">
      <c r="A200" s="13"/>
      <c r="B200" s="580" t="s">
        <v>182</v>
      </c>
      <c r="C200" s="580" t="s">
        <v>180</v>
      </c>
      <c r="D200" s="580" t="s">
        <v>61</v>
      </c>
      <c r="E200" s="580" t="s">
        <v>126</v>
      </c>
      <c r="F200" s="580" t="s">
        <v>97</v>
      </c>
      <c r="G200" s="580" t="s">
        <v>121</v>
      </c>
      <c r="H200" s="580" t="s">
        <v>140</v>
      </c>
      <c r="I200" s="580" t="s">
        <v>100</v>
      </c>
      <c r="J200" s="580"/>
      <c r="K200" s="32" t="s">
        <v>101</v>
      </c>
      <c r="L200" s="581"/>
      <c r="M200" s="33"/>
      <c r="N200" s="34"/>
      <c r="O200" s="580"/>
      <c r="P200" s="584"/>
      <c r="Q200" s="26" t="s">
        <v>102</v>
      </c>
      <c r="R200" s="585" t="s">
        <v>103</v>
      </c>
    </row>
    <row r="201" spans="1:18" ht="16.5" customHeight="1">
      <c r="A201" s="13"/>
      <c r="B201" s="580"/>
      <c r="C201" s="580"/>
      <c r="D201" s="580"/>
      <c r="E201" s="580"/>
      <c r="F201" s="580"/>
      <c r="G201" s="580"/>
      <c r="H201" s="580"/>
      <c r="I201" s="580"/>
      <c r="J201" s="580"/>
      <c r="K201" s="35" t="s">
        <v>104</v>
      </c>
      <c r="L201" s="581"/>
      <c r="M201" s="33"/>
      <c r="N201" s="34"/>
      <c r="O201" s="580"/>
      <c r="P201" s="584"/>
      <c r="Q201" s="22" t="s">
        <v>105</v>
      </c>
      <c r="R201" s="585" t="s">
        <v>106</v>
      </c>
    </row>
    <row r="202" spans="1:18" ht="16.5" customHeight="1">
      <c r="A202" s="13"/>
      <c r="B202" s="580"/>
      <c r="C202" s="580"/>
      <c r="D202" s="580"/>
      <c r="E202" s="580"/>
      <c r="F202" s="580"/>
      <c r="G202" s="580"/>
      <c r="H202" s="580"/>
      <c r="I202" s="580"/>
      <c r="J202" s="580"/>
      <c r="K202" s="35" t="s">
        <v>107</v>
      </c>
      <c r="L202" s="581"/>
      <c r="M202" s="33"/>
      <c r="N202" s="34"/>
      <c r="O202" s="580"/>
      <c r="P202" s="584"/>
      <c r="Q202" s="22" t="s">
        <v>108</v>
      </c>
      <c r="R202" s="585" t="s">
        <v>106</v>
      </c>
    </row>
    <row r="203" spans="1:18" ht="16.5" customHeight="1">
      <c r="A203" s="13"/>
      <c r="B203" s="580"/>
      <c r="C203" s="580"/>
      <c r="D203" s="580"/>
      <c r="E203" s="580"/>
      <c r="F203" s="580"/>
      <c r="G203" s="580"/>
      <c r="H203" s="580"/>
      <c r="I203" s="580"/>
      <c r="J203" s="580"/>
      <c r="K203" s="35" t="s">
        <v>109</v>
      </c>
      <c r="L203" s="581"/>
      <c r="M203" s="33"/>
      <c r="N203" s="34"/>
      <c r="O203" s="580"/>
      <c r="P203" s="584"/>
      <c r="Q203" s="22" t="s">
        <v>110</v>
      </c>
      <c r="R203" s="585" t="s">
        <v>106</v>
      </c>
    </row>
    <row r="204" spans="1:18" ht="16.5" customHeight="1">
      <c r="A204" s="13"/>
      <c r="B204" s="580"/>
      <c r="C204" s="580"/>
      <c r="D204" s="580"/>
      <c r="E204" s="580"/>
      <c r="F204" s="580"/>
      <c r="G204" s="580"/>
      <c r="H204" s="580"/>
      <c r="I204" s="580"/>
      <c r="J204" s="580"/>
      <c r="K204" s="35" t="s">
        <v>111</v>
      </c>
      <c r="L204" s="581"/>
      <c r="M204" s="33"/>
      <c r="N204" s="34"/>
      <c r="O204" s="580"/>
      <c r="P204" s="584"/>
      <c r="Q204" s="22" t="s">
        <v>112</v>
      </c>
      <c r="R204" s="585" t="s">
        <v>106</v>
      </c>
    </row>
    <row r="205" spans="1:18" ht="16.5" customHeight="1">
      <c r="A205" s="13"/>
      <c r="B205" s="580"/>
      <c r="C205" s="580"/>
      <c r="D205" s="580"/>
      <c r="E205" s="580"/>
      <c r="F205" s="580"/>
      <c r="G205" s="580"/>
      <c r="H205" s="580"/>
      <c r="I205" s="580"/>
      <c r="J205" s="580"/>
      <c r="K205" s="32" t="s">
        <v>113</v>
      </c>
      <c r="L205" s="581"/>
      <c r="M205" s="33"/>
      <c r="N205" s="34"/>
      <c r="O205" s="580"/>
      <c r="P205" s="584"/>
      <c r="Q205" s="19" t="s">
        <v>114</v>
      </c>
      <c r="R205" s="585" t="s">
        <v>106</v>
      </c>
    </row>
    <row r="206" spans="1:18" ht="16.5" customHeight="1">
      <c r="A206" s="13"/>
      <c r="B206" s="580"/>
      <c r="C206" s="580"/>
      <c r="D206" s="580"/>
      <c r="E206" s="580"/>
      <c r="F206" s="580"/>
      <c r="G206" s="580"/>
      <c r="H206" s="580"/>
      <c r="I206" s="580"/>
      <c r="J206" s="580"/>
      <c r="K206" s="32" t="s">
        <v>115</v>
      </c>
      <c r="L206" s="581"/>
      <c r="M206" s="33"/>
      <c r="N206" s="34"/>
      <c r="O206" s="580"/>
      <c r="P206" s="584"/>
      <c r="Q206" s="19" t="s">
        <v>116</v>
      </c>
      <c r="R206" s="585" t="s">
        <v>106</v>
      </c>
    </row>
    <row r="207" spans="1:18" ht="16.5" customHeight="1">
      <c r="A207" s="13"/>
      <c r="B207" s="580"/>
      <c r="C207" s="580"/>
      <c r="D207" s="580"/>
      <c r="E207" s="580"/>
      <c r="F207" s="580"/>
      <c r="G207" s="580"/>
      <c r="H207" s="580"/>
      <c r="I207" s="580"/>
      <c r="J207" s="580"/>
      <c r="K207" s="32" t="s">
        <v>117</v>
      </c>
      <c r="L207" s="581"/>
      <c r="M207" s="33"/>
      <c r="N207" s="34"/>
      <c r="O207" s="580"/>
      <c r="P207" s="584"/>
      <c r="Q207" s="23" t="s">
        <v>118</v>
      </c>
      <c r="R207" s="585" t="s">
        <v>106</v>
      </c>
    </row>
    <row r="208" spans="1:18" ht="63.95" hidden="1" customHeight="1">
      <c r="A208" s="18"/>
      <c r="B208" s="588" t="s">
        <v>183</v>
      </c>
      <c r="C208" s="588" t="s">
        <v>184</v>
      </c>
      <c r="D208" s="588" t="s">
        <v>185</v>
      </c>
      <c r="E208" s="588" t="s">
        <v>186</v>
      </c>
      <c r="F208" s="588" t="s">
        <v>187</v>
      </c>
      <c r="G208" s="588" t="s">
        <v>121</v>
      </c>
      <c r="H208" s="588" t="s">
        <v>122</v>
      </c>
      <c r="I208" s="588" t="s">
        <v>100</v>
      </c>
      <c r="J208" s="588" t="s">
        <v>188</v>
      </c>
      <c r="K208" s="27" t="s">
        <v>101</v>
      </c>
      <c r="L208" s="586"/>
      <c r="M208" s="28"/>
      <c r="N208" s="29"/>
      <c r="O208" s="588"/>
      <c r="P208" s="589"/>
      <c r="Q208" s="26" t="s">
        <v>102</v>
      </c>
      <c r="R208" s="585" t="s">
        <v>103</v>
      </c>
    </row>
    <row r="209" spans="1:18" ht="16.5" hidden="1" customHeight="1">
      <c r="A209" s="18"/>
      <c r="B209" s="589"/>
      <c r="C209" s="589"/>
      <c r="D209" s="589"/>
      <c r="E209" s="589"/>
      <c r="F209" s="589"/>
      <c r="G209" s="589"/>
      <c r="H209" s="589"/>
      <c r="I209" s="589"/>
      <c r="J209" s="589"/>
      <c r="K209" s="22" t="s">
        <v>104</v>
      </c>
      <c r="L209" s="587"/>
      <c r="M209" s="20"/>
      <c r="N209" s="21"/>
      <c r="O209" s="589"/>
      <c r="P209" s="589"/>
      <c r="Q209" s="22" t="s">
        <v>105</v>
      </c>
      <c r="R209" s="585" t="s">
        <v>106</v>
      </c>
    </row>
    <row r="210" spans="1:18" ht="16.5" hidden="1" customHeight="1">
      <c r="A210" s="18"/>
      <c r="B210" s="589"/>
      <c r="C210" s="589"/>
      <c r="D210" s="589"/>
      <c r="E210" s="589"/>
      <c r="F210" s="589"/>
      <c r="G210" s="589"/>
      <c r="H210" s="589"/>
      <c r="I210" s="589"/>
      <c r="J210" s="589"/>
      <c r="K210" s="22" t="s">
        <v>107</v>
      </c>
      <c r="L210" s="587"/>
      <c r="M210" s="20"/>
      <c r="N210" s="21"/>
      <c r="O210" s="589"/>
      <c r="P210" s="589"/>
      <c r="Q210" s="22" t="s">
        <v>108</v>
      </c>
      <c r="R210" s="585" t="s">
        <v>106</v>
      </c>
    </row>
    <row r="211" spans="1:18" ht="16.5" hidden="1" customHeight="1">
      <c r="A211" s="18"/>
      <c r="B211" s="589"/>
      <c r="C211" s="589"/>
      <c r="D211" s="589"/>
      <c r="E211" s="589"/>
      <c r="F211" s="589"/>
      <c r="G211" s="589"/>
      <c r="H211" s="589"/>
      <c r="I211" s="589"/>
      <c r="J211" s="589"/>
      <c r="K211" s="22" t="s">
        <v>109</v>
      </c>
      <c r="L211" s="587"/>
      <c r="M211" s="20"/>
      <c r="N211" s="21"/>
      <c r="O211" s="589"/>
      <c r="P211" s="589"/>
      <c r="Q211" s="22" t="s">
        <v>110</v>
      </c>
      <c r="R211" s="585" t="s">
        <v>106</v>
      </c>
    </row>
    <row r="212" spans="1:18" ht="16.5" hidden="1" customHeight="1">
      <c r="A212" s="18"/>
      <c r="B212" s="589"/>
      <c r="C212" s="589"/>
      <c r="D212" s="589"/>
      <c r="E212" s="589"/>
      <c r="F212" s="589"/>
      <c r="G212" s="589"/>
      <c r="H212" s="589"/>
      <c r="I212" s="589"/>
      <c r="J212" s="589"/>
      <c r="K212" s="22" t="s">
        <v>111</v>
      </c>
      <c r="L212" s="587"/>
      <c r="M212" s="20"/>
      <c r="N212" s="21"/>
      <c r="O212" s="589"/>
      <c r="P212" s="589"/>
      <c r="Q212" s="22" t="s">
        <v>112</v>
      </c>
      <c r="R212" s="585" t="s">
        <v>106</v>
      </c>
    </row>
    <row r="213" spans="1:18" ht="16.5" hidden="1" customHeight="1">
      <c r="A213" s="18"/>
      <c r="B213" s="589"/>
      <c r="C213" s="589"/>
      <c r="D213" s="589"/>
      <c r="E213" s="589"/>
      <c r="F213" s="589"/>
      <c r="G213" s="589"/>
      <c r="H213" s="589"/>
      <c r="I213" s="589"/>
      <c r="J213" s="589"/>
      <c r="K213" s="19" t="s">
        <v>113</v>
      </c>
      <c r="L213" s="587"/>
      <c r="M213" s="20"/>
      <c r="N213" s="21"/>
      <c r="O213" s="589"/>
      <c r="P213" s="589"/>
      <c r="Q213" s="19" t="s">
        <v>114</v>
      </c>
      <c r="R213" s="585" t="s">
        <v>106</v>
      </c>
    </row>
    <row r="214" spans="1:18" ht="16.5" hidden="1" customHeight="1">
      <c r="A214" s="18"/>
      <c r="B214" s="589"/>
      <c r="C214" s="589"/>
      <c r="D214" s="589"/>
      <c r="E214" s="589"/>
      <c r="F214" s="589"/>
      <c r="G214" s="589"/>
      <c r="H214" s="589"/>
      <c r="I214" s="589"/>
      <c r="J214" s="589"/>
      <c r="K214" s="19" t="s">
        <v>115</v>
      </c>
      <c r="L214" s="587"/>
      <c r="M214" s="20"/>
      <c r="N214" s="21"/>
      <c r="O214" s="589"/>
      <c r="P214" s="589"/>
      <c r="Q214" s="19" t="s">
        <v>116</v>
      </c>
      <c r="R214" s="585" t="s">
        <v>106</v>
      </c>
    </row>
    <row r="215" spans="1:18" ht="16.5" hidden="1" customHeight="1">
      <c r="A215" s="18"/>
      <c r="B215" s="589"/>
      <c r="C215" s="589"/>
      <c r="D215" s="589"/>
      <c r="E215" s="589"/>
      <c r="F215" s="589"/>
      <c r="G215" s="589"/>
      <c r="H215" s="589"/>
      <c r="I215" s="589"/>
      <c r="J215" s="589"/>
      <c r="K215" s="23" t="s">
        <v>117</v>
      </c>
      <c r="L215" s="587"/>
      <c r="M215" s="24"/>
      <c r="N215" s="25"/>
      <c r="O215" s="589"/>
      <c r="P215" s="589"/>
      <c r="Q215" s="23" t="s">
        <v>118</v>
      </c>
      <c r="R215" s="585" t="s">
        <v>106</v>
      </c>
    </row>
  </sheetData>
  <autoFilter ref="A6:R215">
    <filterColumn colId="11" showButton="0"/>
  </autoFilter>
  <customSheetViews>
    <customSheetView guid="{37834F8D-2171-479E-8152-5E69A1C0424A}" scale="70" showGridLines="0" showAutoFilter="1" hiddenRows="1" hiddenColumns="1" state="hidden">
      <pane xSplit="11" ySplit="70" topLeftCell="L74" activePane="bottomRight" state="frozen"/>
      <selection pane="bottomRight" activeCell="L192" sqref="L192:L199"/>
      <pageMargins left="0.15748031496062992" right="0.15748031496062992" top="0.15748031496062992" bottom="0.27559055118110237" header="0.39370078740157483" footer="0.15748031496062992"/>
      <pageSetup paperSize="9" scale="70" fitToHeight="2" pageOrder="overThenDown" orientation="landscape" r:id="rId1"/>
      <headerFooter>
        <oddFooter>&amp;C&amp;"Microsoft Sans Serif"&amp;8 Страница &amp;P из &amp;N</oddFooter>
      </headerFooter>
      <autoFilter ref="A6:R215">
        <filterColumn colId="11" showButton="0"/>
      </autoFilter>
    </customSheetView>
    <customSheetView guid="{01351792-E659-4C4F-87F0-D8E552FFC5ED}" scale="70" showGridLines="0" showAutoFilter="1" hiddenRows="1" hiddenColumns="1" state="hidden">
      <pane xSplit="11" ySplit="70" topLeftCell="L74" activePane="bottomRight" state="frozen"/>
      <selection pane="bottomRight" activeCell="L192" sqref="L192:L199"/>
      <pageMargins left="0.15748031496062992" right="0.15748031496062992" top="0.15748031496062992" bottom="0.27559055118110237" header="0.39370078740157483" footer="0.15748031496062992"/>
      <pageSetup paperSize="9" scale="70" fitToHeight="2" pageOrder="overThenDown" orientation="landscape" r:id="rId2"/>
      <headerFooter>
        <oddFooter>&amp;C&amp;"Microsoft Sans Serif"&amp;8 Страница &amp;P из &amp;N</oddFooter>
      </headerFooter>
      <autoFilter ref="A6:R215">
        <filterColumn colId="11" showButton="0"/>
      </autoFilter>
    </customSheetView>
    <customSheetView guid="{15B53244-8796-4AF2-B69B-D176C8F686F5}" scale="70" showGridLines="0" showAutoFilter="1" hiddenRows="1" hiddenColumns="1" state="hidden">
      <pane xSplit="11" ySplit="70" topLeftCell="L74" activePane="bottomRight" state="frozen"/>
      <selection pane="bottomRight" activeCell="L192" sqref="L192:L199"/>
      <pageMargins left="0.15748031496062992" right="0.15748031496062992" top="0.15748031496062992" bottom="0.27559055118110237" header="0.39370078740157483" footer="0.15748031496062992"/>
      <pageSetup paperSize="9" scale="70" fitToHeight="2" pageOrder="overThenDown" orientation="landscape" r:id="rId3"/>
      <headerFooter>
        <oddFooter>&amp;C&amp;"Microsoft Sans Serif"&amp;8 Страница &amp;P из &amp;N</oddFooter>
      </headerFooter>
      <autoFilter ref="A6:R215">
        <filterColumn colId="11" showButton="0"/>
      </autoFilter>
    </customSheetView>
    <customSheetView guid="{F3D5F211-42AC-4494-87EC-2DBC0F604C78}" scale="70" showGridLines="0" showAutoFilter="1" hiddenRows="1" hiddenColumns="1" state="hidden">
      <pane xSplit="11" ySplit="70" topLeftCell="L74" activePane="bottomRight" state="frozen"/>
      <selection pane="bottomRight" activeCell="L192" sqref="L192:L199"/>
      <pageMargins left="0.15748031496062992" right="0.15748031496062992" top="0.15748031496062992" bottom="0.27559055118110237" header="0.39370078740157483" footer="0.15748031496062992"/>
      <pageSetup paperSize="9" scale="70" fitToHeight="2" pageOrder="overThenDown" orientation="landscape" r:id="rId4"/>
      <headerFooter>
        <oddFooter>&amp;C&amp;"Microsoft Sans Serif"&amp;8 Страница &amp;P из &amp;N</oddFooter>
      </headerFooter>
      <autoFilter ref="A6:R215">
        <filterColumn colId="11" showButton="0"/>
      </autoFilter>
    </customSheetView>
    <customSheetView guid="{CCACB5C2-CBBB-448A-BF9A-B72E04293B84}" scale="70" showGridLines="0" showAutoFilter="1" hiddenRows="1" hiddenColumns="1" state="hidden">
      <pane xSplit="11" ySplit="70" topLeftCell="L74" activePane="bottomRight" state="frozen"/>
      <selection pane="bottomRight" activeCell="L192" sqref="L192:L199"/>
      <pageMargins left="0.15748031496062992" right="0.15748031496062992" top="0.15748031496062992" bottom="0.27559055118110237" header="0.39370078740157483" footer="0.15748031496062992"/>
      <pageSetup paperSize="9" scale="70" fitToHeight="2" pageOrder="overThenDown" orientation="landscape" r:id="rId5"/>
      <headerFooter>
        <oddFooter>&amp;C&amp;"Microsoft Sans Serif"&amp;8 Страница &amp;P из &amp;N</oddFooter>
      </headerFooter>
      <autoFilter ref="A6:R215">
        <filterColumn colId="11" showButton="0"/>
      </autoFilter>
    </customSheetView>
    <customSheetView guid="{8AE9B67D-339A-4F77-9450-CF85C868FEC9}" scale="70" showPageBreaks="1" showGridLines="0" showAutoFilter="1" hiddenRows="1" hiddenColumns="1" state="hidden">
      <pane xSplit="11" ySplit="70" topLeftCell="L74" activePane="bottomRight" state="frozen"/>
      <selection pane="bottomRight" activeCell="L192" sqref="L192:L199"/>
      <pageMargins left="0.15748031496062992" right="0.15748031496062992" top="0.15748031496062992" bottom="0.27559055118110237" header="0.39370078740157483" footer="0.15748031496062992"/>
      <pageSetup paperSize="9" scale="70" fitToHeight="2" pageOrder="overThenDown" orientation="landscape" r:id="rId6"/>
      <headerFooter>
        <oddFooter>&amp;C&amp;"Microsoft Sans Serif"&amp;8 Страница &amp;P из &amp;N</oddFooter>
      </headerFooter>
      <autoFilter ref="A6:R215">
        <filterColumn colId="11" showButton="0"/>
      </autoFilter>
    </customSheetView>
    <customSheetView guid="{1CC98A13-5957-4545-8CDB-9EFD801AD137}" scale="70" showPageBreaks="1" showGridLines="0" showAutoFilter="1" hiddenRows="1" hiddenColumns="1" state="hidden">
      <pane xSplit="11" ySplit="70" topLeftCell="L74" activePane="bottomRight" state="frozen"/>
      <selection pane="bottomRight" activeCell="L192" sqref="L192:L199"/>
      <pageMargins left="0.15748031496062992" right="0.15748031496062992" top="0.15748031496062992" bottom="0.27559055118110237" header="0.39370078740157483" footer="0.15748031496062992"/>
      <pageSetup paperSize="9" scale="70" fitToHeight="2" pageOrder="overThenDown" orientation="landscape" r:id="rId7"/>
      <headerFooter>
        <oddFooter>&amp;C&amp;"Microsoft Sans Serif"&amp;8 Страница &amp;P из &amp;N</oddFooter>
      </headerFooter>
      <autoFilter ref="A6:R215">
        <filterColumn colId="11" showButton="0"/>
      </autoFilter>
    </customSheetView>
    <customSheetView guid="{5C734244-E667-4290-9480-AEA5646ABC9C}" scale="70" showPageBreaks="1" showGridLines="0" showAutoFilter="1" hiddenRows="1" hiddenColumns="1" state="hidden">
      <pane xSplit="11" ySplit="70" topLeftCell="L74" activePane="bottomRight" state="frozen"/>
      <selection pane="bottomRight" activeCell="L192" sqref="L192:L199"/>
      <pageMargins left="0.15748031496062992" right="0.15748031496062992" top="0.15748031496062992" bottom="0.27559055118110237" header="0.39370078740157483" footer="0.15748031496062992"/>
      <pageSetup paperSize="9" scale="70" fitToHeight="2" pageOrder="overThenDown" orientation="landscape" r:id="rId8"/>
      <headerFooter>
        <oddFooter>&amp;C&amp;"Microsoft Sans Serif"&amp;8 Страница &amp;P из &amp;N</oddFooter>
      </headerFooter>
      <autoFilter ref="A6:R215">
        <filterColumn colId="11" showButton="0"/>
      </autoFilter>
    </customSheetView>
    <customSheetView guid="{AD96A141-A2B4-423B-8999-3E5C10D34CC8}" scale="70" showGridLines="0" showAutoFilter="1" hiddenRows="1" hiddenColumns="1" state="hidden">
      <pane xSplit="11" ySplit="70" topLeftCell="L74" activePane="bottomRight" state="frozen"/>
      <selection pane="bottomRight" activeCell="L192" sqref="L192:L199"/>
      <pageMargins left="0.15748031496062992" right="0.15748031496062992" top="0.15748031496062992" bottom="0.27559055118110237" header="0.39370078740157483" footer="0.15748031496062992"/>
      <pageSetup paperSize="9" scale="70" fitToHeight="2" pageOrder="overThenDown" orientation="landscape" r:id="rId9"/>
      <headerFooter>
        <oddFooter>&amp;C&amp;"Microsoft Sans Serif"&amp;8 Страница &amp;P из &amp;N</oddFooter>
      </headerFooter>
      <autoFilter ref="A6:R215">
        <filterColumn colId="11" showButton="0"/>
      </autoFilter>
    </customSheetView>
  </customSheetViews>
  <mergeCells count="356">
    <mergeCell ref="P208:P215"/>
    <mergeCell ref="R208:R215"/>
    <mergeCell ref="G208:G215"/>
    <mergeCell ref="R200:R207"/>
    <mergeCell ref="H208:H215"/>
    <mergeCell ref="I208:I215"/>
    <mergeCell ref="J208:J215"/>
    <mergeCell ref="P192:P199"/>
    <mergeCell ref="R192:R199"/>
    <mergeCell ref="O208:O215"/>
    <mergeCell ref="O200:O207"/>
    <mergeCell ref="P200:P207"/>
    <mergeCell ref="J192:J199"/>
    <mergeCell ref="L192:L199"/>
    <mergeCell ref="G192:G199"/>
    <mergeCell ref="H192:H199"/>
    <mergeCell ref="I192:I199"/>
    <mergeCell ref="B200:B207"/>
    <mergeCell ref="C200:C207"/>
    <mergeCell ref="D200:D207"/>
    <mergeCell ref="E200:E207"/>
    <mergeCell ref="F200:F207"/>
    <mergeCell ref="G200:G207"/>
    <mergeCell ref="H200:H207"/>
    <mergeCell ref="I200:I207"/>
    <mergeCell ref="L208:L215"/>
    <mergeCell ref="J200:J207"/>
    <mergeCell ref="L200:L207"/>
    <mergeCell ref="B208:B215"/>
    <mergeCell ref="C208:C215"/>
    <mergeCell ref="D208:D215"/>
    <mergeCell ref="E208:E215"/>
    <mergeCell ref="F208:F215"/>
    <mergeCell ref="P184:P191"/>
    <mergeCell ref="R184:R191"/>
    <mergeCell ref="B192:B199"/>
    <mergeCell ref="C192:C199"/>
    <mergeCell ref="D192:D199"/>
    <mergeCell ref="E192:E199"/>
    <mergeCell ref="F192:F199"/>
    <mergeCell ref="H184:H191"/>
    <mergeCell ref="I184:I191"/>
    <mergeCell ref="O192:O199"/>
    <mergeCell ref="B184:B191"/>
    <mergeCell ref="C184:C191"/>
    <mergeCell ref="D184:D191"/>
    <mergeCell ref="E184:E191"/>
    <mergeCell ref="F184:F191"/>
    <mergeCell ref="G184:G191"/>
    <mergeCell ref="J184:J191"/>
    <mergeCell ref="L184:L191"/>
    <mergeCell ref="O184:O191"/>
    <mergeCell ref="B176:B183"/>
    <mergeCell ref="C176:C183"/>
    <mergeCell ref="D176:D183"/>
    <mergeCell ref="E176:E183"/>
    <mergeCell ref="F176:F183"/>
    <mergeCell ref="P176:P183"/>
    <mergeCell ref="R176:R183"/>
    <mergeCell ref="J176:J183"/>
    <mergeCell ref="L176:L183"/>
    <mergeCell ref="G176:G183"/>
    <mergeCell ref="H176:H183"/>
    <mergeCell ref="I176:I183"/>
    <mergeCell ref="O176:O183"/>
    <mergeCell ref="R152:R159"/>
    <mergeCell ref="B160:B167"/>
    <mergeCell ref="C160:C167"/>
    <mergeCell ref="D160:D167"/>
    <mergeCell ref="E160:E167"/>
    <mergeCell ref="F160:F167"/>
    <mergeCell ref="P160:P167"/>
    <mergeCell ref="R160:R167"/>
    <mergeCell ref="J160:J167"/>
    <mergeCell ref="O152:O159"/>
    <mergeCell ref="P152:P159"/>
    <mergeCell ref="G160:G167"/>
    <mergeCell ref="H160:H167"/>
    <mergeCell ref="I160:I167"/>
    <mergeCell ref="B168:B175"/>
    <mergeCell ref="C168:C175"/>
    <mergeCell ref="D168:D175"/>
    <mergeCell ref="E168:E175"/>
    <mergeCell ref="F168:F175"/>
    <mergeCell ref="G168:G175"/>
    <mergeCell ref="R168:R175"/>
    <mergeCell ref="J168:J175"/>
    <mergeCell ref="L168:L175"/>
    <mergeCell ref="O168:O175"/>
    <mergeCell ref="P168:P175"/>
    <mergeCell ref="H168:H175"/>
    <mergeCell ref="I168:I175"/>
    <mergeCell ref="B144:B151"/>
    <mergeCell ref="C144:C151"/>
    <mergeCell ref="D144:D151"/>
    <mergeCell ref="E144:E151"/>
    <mergeCell ref="F144:F151"/>
    <mergeCell ref="P144:P151"/>
    <mergeCell ref="L160:L167"/>
    <mergeCell ref="B152:B159"/>
    <mergeCell ref="C152:C159"/>
    <mergeCell ref="D152:D159"/>
    <mergeCell ref="E152:E159"/>
    <mergeCell ref="F152:F159"/>
    <mergeCell ref="G152:G159"/>
    <mergeCell ref="H152:H159"/>
    <mergeCell ref="I152:I159"/>
    <mergeCell ref="L152:L159"/>
    <mergeCell ref="J152:J159"/>
    <mergeCell ref="O160:O167"/>
    <mergeCell ref="R144:R151"/>
    <mergeCell ref="J144:J151"/>
    <mergeCell ref="L144:L151"/>
    <mergeCell ref="J120:J127"/>
    <mergeCell ref="O128:O135"/>
    <mergeCell ref="B136:B143"/>
    <mergeCell ref="C136:C143"/>
    <mergeCell ref="D136:D143"/>
    <mergeCell ref="E136:E143"/>
    <mergeCell ref="F136:F143"/>
    <mergeCell ref="G136:G143"/>
    <mergeCell ref="R136:R143"/>
    <mergeCell ref="G144:G151"/>
    <mergeCell ref="H144:H151"/>
    <mergeCell ref="I144:I151"/>
    <mergeCell ref="J136:J143"/>
    <mergeCell ref="L136:L143"/>
    <mergeCell ref="O136:O143"/>
    <mergeCell ref="P136:P143"/>
    <mergeCell ref="O144:O151"/>
    <mergeCell ref="H136:H143"/>
    <mergeCell ref="I136:I143"/>
    <mergeCell ref="R120:R127"/>
    <mergeCell ref="B128:B135"/>
    <mergeCell ref="C128:C135"/>
    <mergeCell ref="D128:D135"/>
    <mergeCell ref="E128:E135"/>
    <mergeCell ref="F128:F135"/>
    <mergeCell ref="P128:P135"/>
    <mergeCell ref="R128:R135"/>
    <mergeCell ref="J128:J135"/>
    <mergeCell ref="L128:L135"/>
    <mergeCell ref="B120:B127"/>
    <mergeCell ref="C120:C127"/>
    <mergeCell ref="D120:D127"/>
    <mergeCell ref="E120:E127"/>
    <mergeCell ref="F120:F127"/>
    <mergeCell ref="G120:G127"/>
    <mergeCell ref="H120:H127"/>
    <mergeCell ref="I120:I127"/>
    <mergeCell ref="L120:L127"/>
    <mergeCell ref="O120:O127"/>
    <mergeCell ref="P120:P127"/>
    <mergeCell ref="G128:G135"/>
    <mergeCell ref="H128:H135"/>
    <mergeCell ref="I128:I135"/>
    <mergeCell ref="B112:B119"/>
    <mergeCell ref="C112:C119"/>
    <mergeCell ref="D112:D119"/>
    <mergeCell ref="E112:E119"/>
    <mergeCell ref="F112:F119"/>
    <mergeCell ref="P112:P119"/>
    <mergeCell ref="R112:R119"/>
    <mergeCell ref="J112:J119"/>
    <mergeCell ref="L112:L119"/>
    <mergeCell ref="G112:G119"/>
    <mergeCell ref="H112:H119"/>
    <mergeCell ref="I112:I119"/>
    <mergeCell ref="O112:O119"/>
    <mergeCell ref="R88:R95"/>
    <mergeCell ref="B96:B103"/>
    <mergeCell ref="C96:C103"/>
    <mergeCell ref="D96:D103"/>
    <mergeCell ref="E96:E103"/>
    <mergeCell ref="F96:F103"/>
    <mergeCell ref="P96:P103"/>
    <mergeCell ref="R96:R103"/>
    <mergeCell ref="J96:J103"/>
    <mergeCell ref="O88:O95"/>
    <mergeCell ref="P88:P95"/>
    <mergeCell ref="G96:G103"/>
    <mergeCell ref="H96:H103"/>
    <mergeCell ref="I96:I103"/>
    <mergeCell ref="B104:B111"/>
    <mergeCell ref="C104:C111"/>
    <mergeCell ref="D104:D111"/>
    <mergeCell ref="E104:E111"/>
    <mergeCell ref="F104:F111"/>
    <mergeCell ref="G104:G111"/>
    <mergeCell ref="R104:R111"/>
    <mergeCell ref="J104:J111"/>
    <mergeCell ref="L104:L111"/>
    <mergeCell ref="O104:O111"/>
    <mergeCell ref="P104:P111"/>
    <mergeCell ref="H104:H111"/>
    <mergeCell ref="I104:I111"/>
    <mergeCell ref="B80:B87"/>
    <mergeCell ref="C80:C87"/>
    <mergeCell ref="D80:D87"/>
    <mergeCell ref="E80:E87"/>
    <mergeCell ref="F80:F87"/>
    <mergeCell ref="P80:P87"/>
    <mergeCell ref="L96:L103"/>
    <mergeCell ref="B88:B95"/>
    <mergeCell ref="C88:C95"/>
    <mergeCell ref="D88:D95"/>
    <mergeCell ref="E88:E95"/>
    <mergeCell ref="F88:F95"/>
    <mergeCell ref="G88:G95"/>
    <mergeCell ref="H88:H95"/>
    <mergeCell ref="I88:I95"/>
    <mergeCell ref="L88:L95"/>
    <mergeCell ref="J88:J95"/>
    <mergeCell ref="O96:O103"/>
    <mergeCell ref="R80:R87"/>
    <mergeCell ref="J80:J87"/>
    <mergeCell ref="L80:L87"/>
    <mergeCell ref="J56:J63"/>
    <mergeCell ref="O64:O71"/>
    <mergeCell ref="B72:B79"/>
    <mergeCell ref="C72:C79"/>
    <mergeCell ref="D72:D79"/>
    <mergeCell ref="E72:E79"/>
    <mergeCell ref="F72:F79"/>
    <mergeCell ref="G72:G79"/>
    <mergeCell ref="R72:R79"/>
    <mergeCell ref="G80:G87"/>
    <mergeCell ref="H80:H87"/>
    <mergeCell ref="I80:I87"/>
    <mergeCell ref="J72:J79"/>
    <mergeCell ref="L72:L79"/>
    <mergeCell ref="O72:O79"/>
    <mergeCell ref="P72:P79"/>
    <mergeCell ref="O80:O87"/>
    <mergeCell ref="H72:H79"/>
    <mergeCell ref="I72:I79"/>
    <mergeCell ref="R56:R63"/>
    <mergeCell ref="B64:B71"/>
    <mergeCell ref="C64:C71"/>
    <mergeCell ref="D64:D71"/>
    <mergeCell ref="E64:E71"/>
    <mergeCell ref="F64:F71"/>
    <mergeCell ref="P64:P71"/>
    <mergeCell ref="R64:R71"/>
    <mergeCell ref="J64:J71"/>
    <mergeCell ref="L64:L71"/>
    <mergeCell ref="B56:B63"/>
    <mergeCell ref="C56:C63"/>
    <mergeCell ref="D56:D63"/>
    <mergeCell ref="E56:E63"/>
    <mergeCell ref="F56:F63"/>
    <mergeCell ref="G56:G63"/>
    <mergeCell ref="H56:H63"/>
    <mergeCell ref="I56:I63"/>
    <mergeCell ref="L56:L63"/>
    <mergeCell ref="O56:O63"/>
    <mergeCell ref="P56:P63"/>
    <mergeCell ref="G64:G71"/>
    <mergeCell ref="H64:H71"/>
    <mergeCell ref="I64:I71"/>
    <mergeCell ref="B40:B47"/>
    <mergeCell ref="C40:C47"/>
    <mergeCell ref="D40:D47"/>
    <mergeCell ref="E40:E47"/>
    <mergeCell ref="F40:F47"/>
    <mergeCell ref="G40:G47"/>
    <mergeCell ref="P40:P47"/>
    <mergeCell ref="R40:R47"/>
    <mergeCell ref="B48:B55"/>
    <mergeCell ref="C48:C55"/>
    <mergeCell ref="D48:D55"/>
    <mergeCell ref="E48:E55"/>
    <mergeCell ref="F48:F55"/>
    <mergeCell ref="P48:P55"/>
    <mergeCell ref="R48:R55"/>
    <mergeCell ref="J48:J55"/>
    <mergeCell ref="G48:G55"/>
    <mergeCell ref="H48:H55"/>
    <mergeCell ref="I48:I55"/>
    <mergeCell ref="J40:J47"/>
    <mergeCell ref="L40:L47"/>
    <mergeCell ref="O40:O47"/>
    <mergeCell ref="L48:L55"/>
    <mergeCell ref="O48:O55"/>
    <mergeCell ref="B32:B39"/>
    <mergeCell ref="C32:C39"/>
    <mergeCell ref="D32:D39"/>
    <mergeCell ref="E32:E39"/>
    <mergeCell ref="F32:F39"/>
    <mergeCell ref="P32:P39"/>
    <mergeCell ref="R32:R39"/>
    <mergeCell ref="J32:J39"/>
    <mergeCell ref="J24:J31"/>
    <mergeCell ref="L24:L31"/>
    <mergeCell ref="O24:O31"/>
    <mergeCell ref="H40:H47"/>
    <mergeCell ref="I40:I47"/>
    <mergeCell ref="G32:G39"/>
    <mergeCell ref="H32:H39"/>
    <mergeCell ref="I32:I39"/>
    <mergeCell ref="L32:L39"/>
    <mergeCell ref="O32:O39"/>
    <mergeCell ref="G16:G23"/>
    <mergeCell ref="H16:H23"/>
    <mergeCell ref="I16:I23"/>
    <mergeCell ref="J16:J23"/>
    <mergeCell ref="L16:L23"/>
    <mergeCell ref="O16:O23"/>
    <mergeCell ref="B16:B23"/>
    <mergeCell ref="C16:C23"/>
    <mergeCell ref="D16:D23"/>
    <mergeCell ref="E16:E23"/>
    <mergeCell ref="F16:F23"/>
    <mergeCell ref="P16:P23"/>
    <mergeCell ref="R16:R23"/>
    <mergeCell ref="B24:B31"/>
    <mergeCell ref="C24:C31"/>
    <mergeCell ref="D24:D31"/>
    <mergeCell ref="E24:E31"/>
    <mergeCell ref="F24:F31"/>
    <mergeCell ref="G24:G31"/>
    <mergeCell ref="H24:H31"/>
    <mergeCell ref="I24:I31"/>
    <mergeCell ref="P24:P31"/>
    <mergeCell ref="R24:R31"/>
    <mergeCell ref="P6:P7"/>
    <mergeCell ref="R6:R7"/>
    <mergeCell ref="B8:B15"/>
    <mergeCell ref="C8:C15"/>
    <mergeCell ref="D8:D15"/>
    <mergeCell ref="E8:E15"/>
    <mergeCell ref="F8:F15"/>
    <mergeCell ref="G8:G15"/>
    <mergeCell ref="H8:H15"/>
    <mergeCell ref="I8:I15"/>
    <mergeCell ref="J8:J15"/>
    <mergeCell ref="L8:L15"/>
    <mergeCell ref="O8:O15"/>
    <mergeCell ref="P8:P15"/>
    <mergeCell ref="R8:R15"/>
    <mergeCell ref="B3:E3"/>
    <mergeCell ref="B4:O4"/>
    <mergeCell ref="B5:E5"/>
    <mergeCell ref="B6:B7"/>
    <mergeCell ref="C6:C7"/>
    <mergeCell ref="D6:D7"/>
    <mergeCell ref="E6:E7"/>
    <mergeCell ref="F6:F7"/>
    <mergeCell ref="G6:G7"/>
    <mergeCell ref="H6:H7"/>
    <mergeCell ref="I6:I7"/>
    <mergeCell ref="J6:J7"/>
    <mergeCell ref="K6:K7"/>
    <mergeCell ref="L6:M6"/>
    <mergeCell ref="N6:N7"/>
    <mergeCell ref="O6:O7"/>
  </mergeCells>
  <pageMargins left="0.15748031496062992" right="0.15748031496062992" top="0.15748031496062992" bottom="0.27559055118110237" header="0.39370078740157483" footer="0.15748031496062992"/>
  <pageSetup paperSize="9" scale="70" fitToHeight="2" pageOrder="overThenDown" orientation="landscape" r:id="rId10"/>
  <headerFooter>
    <oddFooter>&amp;C&amp;"Microsoft Sans Serif"&amp;8 Страница &amp;P из &amp;N</oddFooter>
  </headerFooter>
</worksheet>
</file>

<file path=xl/worksheets/sheet4.xml><?xml version="1.0" encoding="utf-8"?>
<worksheet xmlns="http://schemas.openxmlformats.org/spreadsheetml/2006/main" xmlns:r="http://schemas.openxmlformats.org/officeDocument/2006/relationships">
  <dimension ref="A1"/>
  <sheetViews>
    <sheetView view="pageBreakPreview" zoomScale="60" workbookViewId="0">
      <selection activeCell="N18" sqref="N18"/>
    </sheetView>
  </sheetViews>
  <sheetFormatPr defaultRowHeight="15"/>
  <sheetData/>
  <customSheetViews>
    <customSheetView guid="{AD96A141-A2B4-423B-8999-3E5C10D34CC8}" scale="60" showPageBreaks="1" view="pageBreakPreview">
      <selection activeCell="N18" sqref="N18"/>
      <pageMargins left="0.7" right="0.7" top="0.75" bottom="0.75" header="0.3" footer="0.3"/>
      <pageSetup paperSize="9" orientation="portrait" r:id="rId1"/>
    </customSheetView>
  </customSheetView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vt:i4>
      </vt:variant>
    </vt:vector>
  </HeadingPairs>
  <TitlesOfParts>
    <vt:vector size="7" baseType="lpstr">
      <vt:lpstr>форма</vt:lpstr>
      <vt:lpstr>Реестр проектов</vt:lpstr>
      <vt:lpstr>Приложение 2</vt:lpstr>
      <vt:lpstr>Лист1</vt:lpstr>
      <vt:lpstr>'Приложение 2'!Заголовки_для_печати</vt:lpstr>
      <vt:lpstr>'Реестр проектов'!Заголовки_для_печати</vt:lpstr>
      <vt:lpstr>'Реестр проектов'!Область_печати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Марина Медведева</dc:creator>
  <cp:lastModifiedBy>Кондрашова Мария Викторовна</cp:lastModifiedBy>
  <cp:lastPrinted>2024-10-22T12:06:47Z</cp:lastPrinted>
  <dcterms:created xsi:type="dcterms:W3CDTF">2018-01-25T11:52:40Z</dcterms:created>
  <dcterms:modified xsi:type="dcterms:W3CDTF">2024-10-22T13:13:45Z</dcterms:modified>
</cp:coreProperties>
</file>