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3256" windowHeight="13176" activeTab="1"/>
  </bookViews>
  <sheets>
    <sheet name="Основной отчет" sheetId="1" r:id="rId1"/>
    <sheet name="Показатели" sheetId="2" r:id="rId2"/>
    <sheet name="Оценка эффективности" sheetId="4" r:id="rId3"/>
    <sheet name="Кап_строительство" sheetId="5" r:id="rId4"/>
  </sheets>
  <definedNames>
    <definedName name="_ftn1" localSheetId="0">'Основной отчет'!$C$9</definedName>
    <definedName name="_ftn2" localSheetId="0">'Основной отчет'!$C$10</definedName>
    <definedName name="_ftnref1" localSheetId="0">'Основной отчет'!$D$6</definedName>
    <definedName name="_ftnref2" localSheetId="0">'Основной отчет'!$E$6</definedName>
  </definedNames>
  <calcPr calcId="152511"/>
</workbook>
</file>

<file path=xl/calcChain.xml><?xml version="1.0" encoding="utf-8"?>
<calcChain xmlns="http://schemas.openxmlformats.org/spreadsheetml/2006/main">
  <c r="F769" i="1" l="1"/>
  <c r="F764" i="1"/>
  <c r="F524" i="1"/>
  <c r="I8" i="2" l="1"/>
  <c r="H8" i="2"/>
  <c r="I532" i="1" l="1"/>
  <c r="I528" i="1" s="1"/>
  <c r="I492" i="1"/>
  <c r="I472" i="1"/>
  <c r="I397" i="1"/>
  <c r="I712" i="1" l="1"/>
  <c r="I697" i="1"/>
  <c r="I342" i="1"/>
  <c r="G59" i="5" l="1"/>
  <c r="I59" i="5"/>
  <c r="H59" i="5"/>
  <c r="F508" i="1" l="1"/>
  <c r="F503" i="1"/>
  <c r="F498" i="1"/>
  <c r="E229" i="1" l="1"/>
  <c r="I227" i="1" l="1"/>
  <c r="H10" i="5" l="1"/>
  <c r="I10" i="5"/>
  <c r="H11" i="5"/>
  <c r="I11" i="5"/>
  <c r="H12" i="5"/>
  <c r="I12" i="5"/>
  <c r="H13" i="5"/>
  <c r="I13" i="5"/>
  <c r="G11" i="5"/>
  <c r="G12" i="5"/>
  <c r="G13" i="5"/>
  <c r="G10" i="5"/>
  <c r="H40" i="5"/>
  <c r="I40" i="5"/>
  <c r="H41" i="5"/>
  <c r="I41" i="5"/>
  <c r="H42" i="5"/>
  <c r="I42" i="5"/>
  <c r="H43" i="5"/>
  <c r="I43" i="5"/>
  <c r="G41" i="5"/>
  <c r="G42" i="5"/>
  <c r="G43" i="5"/>
  <c r="G40" i="5"/>
  <c r="H50" i="5"/>
  <c r="I50" i="5"/>
  <c r="H51" i="5"/>
  <c r="I51" i="5"/>
  <c r="H52" i="5"/>
  <c r="I52" i="5"/>
  <c r="H53" i="5"/>
  <c r="I53" i="5"/>
  <c r="G51" i="5"/>
  <c r="G52" i="5"/>
  <c r="G53" i="5"/>
  <c r="G50" i="5"/>
  <c r="J44" i="5"/>
  <c r="J45" i="5"/>
  <c r="J46" i="5"/>
  <c r="J59" i="5"/>
  <c r="J60" i="5"/>
  <c r="J36" i="5"/>
  <c r="J35" i="5"/>
  <c r="J34" i="5"/>
  <c r="J31" i="5"/>
  <c r="J29" i="5"/>
  <c r="J26" i="5"/>
  <c r="J25" i="5"/>
  <c r="J24" i="5"/>
  <c r="J21" i="5"/>
  <c r="J19" i="5"/>
  <c r="J16" i="5"/>
  <c r="J14" i="5"/>
  <c r="J41" i="5" l="1"/>
  <c r="G7" i="5"/>
  <c r="G49" i="5"/>
  <c r="G8" i="5"/>
  <c r="I8" i="5"/>
  <c r="H8" i="5"/>
  <c r="I49" i="5"/>
  <c r="I7" i="5"/>
  <c r="H49" i="5"/>
  <c r="H7" i="5"/>
  <c r="G5" i="5"/>
  <c r="I6" i="5"/>
  <c r="H6" i="5"/>
  <c r="I39" i="5"/>
  <c r="I5" i="5"/>
  <c r="G39" i="5"/>
  <c r="J40" i="5"/>
  <c r="G6" i="5"/>
  <c r="H5" i="5"/>
  <c r="J10" i="5"/>
  <c r="H9" i="5"/>
  <c r="J50" i="5"/>
  <c r="H39" i="5"/>
  <c r="G9" i="5"/>
  <c r="J11" i="5"/>
  <c r="I9" i="5"/>
  <c r="J5" i="5" l="1"/>
  <c r="J49" i="5"/>
  <c r="G4" i="5"/>
  <c r="I4" i="5"/>
  <c r="H4" i="5"/>
  <c r="J6" i="5"/>
  <c r="J39" i="5"/>
  <c r="J9" i="5"/>
  <c r="E9" i="4"/>
  <c r="E6" i="4"/>
  <c r="J4" i="5" l="1"/>
  <c r="M32" i="2"/>
  <c r="N32" i="2"/>
  <c r="N49" i="2"/>
  <c r="N36" i="2"/>
  <c r="N37" i="2"/>
  <c r="N38" i="2"/>
  <c r="N39" i="2"/>
  <c r="N41" i="2"/>
  <c r="N43" i="2"/>
  <c r="N45" i="2"/>
  <c r="N46" i="2"/>
  <c r="N47" i="2"/>
  <c r="N35" i="2"/>
  <c r="N26" i="2"/>
  <c r="N27" i="2"/>
  <c r="N28" i="2"/>
  <c r="N29" i="2"/>
  <c r="N30" i="2"/>
  <c r="N31" i="2"/>
  <c r="N33" i="2"/>
  <c r="N23" i="2"/>
  <c r="N19" i="2"/>
  <c r="N20" i="2"/>
  <c r="N21" i="2"/>
  <c r="N18" i="2"/>
  <c r="N14" i="2"/>
  <c r="N15" i="2"/>
  <c r="M36" i="2" l="1"/>
  <c r="M37" i="2"/>
  <c r="M38" i="2"/>
  <c r="M39" i="2"/>
  <c r="M40" i="2"/>
  <c r="M41" i="2"/>
  <c r="M42" i="2"/>
  <c r="M43" i="2"/>
  <c r="M45" i="2"/>
  <c r="M46" i="2"/>
  <c r="M47" i="2"/>
  <c r="M49" i="2"/>
  <c r="M48" i="2" s="1"/>
  <c r="D9" i="4" s="1"/>
  <c r="M35" i="2"/>
  <c r="I49" i="2"/>
  <c r="H49" i="2"/>
  <c r="H35" i="2"/>
  <c r="I35" i="2"/>
  <c r="H36" i="2"/>
  <c r="I36" i="2"/>
  <c r="H37" i="2"/>
  <c r="I37" i="2"/>
  <c r="H38" i="2"/>
  <c r="I38" i="2"/>
  <c r="H39" i="2"/>
  <c r="I39" i="2"/>
  <c r="H40" i="2"/>
  <c r="I40" i="2"/>
  <c r="N40" i="2" s="1"/>
  <c r="H41" i="2"/>
  <c r="I41" i="2"/>
  <c r="H42" i="2"/>
  <c r="I42" i="2"/>
  <c r="N42" i="2" s="1"/>
  <c r="N34" i="2" s="1"/>
  <c r="E8" i="4" s="1"/>
  <c r="H43" i="2"/>
  <c r="I43" i="2"/>
  <c r="H45" i="2"/>
  <c r="H46" i="2"/>
  <c r="H47" i="2"/>
  <c r="H32" i="2"/>
  <c r="I13" i="2"/>
  <c r="N13" i="2" s="1"/>
  <c r="I15" i="2"/>
  <c r="H15" i="2"/>
  <c r="I14" i="2"/>
  <c r="H14" i="2"/>
  <c r="I10" i="2"/>
  <c r="N10" i="2" s="1"/>
  <c r="I11" i="2"/>
  <c r="N11" i="2" s="1"/>
  <c r="I12" i="2"/>
  <c r="N12" i="2" s="1"/>
  <c r="I9" i="2"/>
  <c r="N9" i="2" s="1"/>
  <c r="N8" i="2"/>
  <c r="H10" i="2"/>
  <c r="H11" i="2"/>
  <c r="H12" i="2"/>
  <c r="H13" i="2"/>
  <c r="H9" i="2"/>
  <c r="M34" i="2" l="1"/>
  <c r="D8" i="4" s="1"/>
  <c r="M12" i="2"/>
  <c r="M13" i="2"/>
  <c r="E23" i="1"/>
  <c r="E24" i="1"/>
  <c r="E25" i="1"/>
  <c r="E26" i="1"/>
  <c r="D24" i="1"/>
  <c r="D25" i="1"/>
  <c r="D26" i="1"/>
  <c r="D23" i="1"/>
  <c r="I87" i="1"/>
  <c r="I735" i="1"/>
  <c r="I734" i="1"/>
  <c r="I733" i="1"/>
  <c r="I732" i="1" s="1"/>
  <c r="E733" i="1"/>
  <c r="E734" i="1"/>
  <c r="E735" i="1"/>
  <c r="E736" i="1"/>
  <c r="D734" i="1"/>
  <c r="D735" i="1"/>
  <c r="D736" i="1"/>
  <c r="D733" i="1"/>
  <c r="I750" i="1" l="1"/>
  <c r="I749" i="1"/>
  <c r="I748" i="1"/>
  <c r="I747" i="1"/>
  <c r="I742" i="1" s="1"/>
  <c r="E748" i="1"/>
  <c r="E750" i="1"/>
  <c r="E751" i="1"/>
  <c r="D750" i="1"/>
  <c r="D751" i="1"/>
  <c r="D748" i="1"/>
  <c r="E767" i="1"/>
  <c r="D767" i="1"/>
  <c r="D737" i="1"/>
  <c r="E737" i="1"/>
  <c r="F738" i="1"/>
  <c r="F663" i="1"/>
  <c r="D474" i="1"/>
  <c r="F523" i="1"/>
  <c r="E522" i="1"/>
  <c r="D522" i="1"/>
  <c r="E713" i="1"/>
  <c r="E714" i="1"/>
  <c r="E715" i="1"/>
  <c r="E716" i="1"/>
  <c r="D714" i="1"/>
  <c r="D715" i="1"/>
  <c r="D716" i="1"/>
  <c r="D713" i="1"/>
  <c r="I529" i="1"/>
  <c r="E698" i="1"/>
  <c r="E699" i="1"/>
  <c r="E700" i="1"/>
  <c r="E701" i="1"/>
  <c r="D699" i="1"/>
  <c r="D700" i="1"/>
  <c r="D701" i="1"/>
  <c r="D698" i="1"/>
  <c r="F709" i="1"/>
  <c r="E707" i="1"/>
  <c r="D707" i="1"/>
  <c r="F704" i="1"/>
  <c r="E702" i="1"/>
  <c r="D702" i="1"/>
  <c r="D717" i="1"/>
  <c r="E717" i="1"/>
  <c r="F718" i="1"/>
  <c r="D722" i="1"/>
  <c r="E722" i="1"/>
  <c r="F723" i="1"/>
  <c r="D683" i="1"/>
  <c r="E683" i="1"/>
  <c r="E684" i="1"/>
  <c r="E685" i="1"/>
  <c r="E686" i="1"/>
  <c r="D684" i="1"/>
  <c r="D685" i="1"/>
  <c r="D686" i="1"/>
  <c r="E668" i="1"/>
  <c r="E669" i="1"/>
  <c r="E670" i="1"/>
  <c r="E671" i="1"/>
  <c r="D669" i="1"/>
  <c r="D670" i="1"/>
  <c r="D671" i="1"/>
  <c r="D668" i="1"/>
  <c r="F653" i="1"/>
  <c r="E533" i="1"/>
  <c r="E534" i="1"/>
  <c r="E535" i="1"/>
  <c r="E536" i="1"/>
  <c r="D534" i="1"/>
  <c r="D535" i="1"/>
  <c r="D536" i="1"/>
  <c r="D533" i="1"/>
  <c r="F648" i="1"/>
  <c r="E647" i="1"/>
  <c r="D647" i="1"/>
  <c r="F538" i="1"/>
  <c r="E537" i="1"/>
  <c r="D537" i="1"/>
  <c r="F543" i="1"/>
  <c r="E542" i="1"/>
  <c r="D542" i="1"/>
  <c r="F548" i="1"/>
  <c r="E547" i="1"/>
  <c r="D547" i="1"/>
  <c r="F553" i="1"/>
  <c r="E552" i="1"/>
  <c r="D552" i="1"/>
  <c r="F558" i="1"/>
  <c r="E557" i="1"/>
  <c r="D557" i="1"/>
  <c r="F563" i="1"/>
  <c r="E562" i="1"/>
  <c r="D562" i="1"/>
  <c r="F568" i="1"/>
  <c r="E567" i="1"/>
  <c r="D567" i="1"/>
  <c r="F573" i="1"/>
  <c r="E572" i="1"/>
  <c r="D572" i="1"/>
  <c r="F578" i="1"/>
  <c r="E577" i="1"/>
  <c r="D577" i="1"/>
  <c r="F583" i="1"/>
  <c r="E582" i="1"/>
  <c r="D582" i="1"/>
  <c r="F588" i="1"/>
  <c r="E587" i="1"/>
  <c r="D587" i="1"/>
  <c r="F593" i="1"/>
  <c r="E592" i="1"/>
  <c r="D592" i="1"/>
  <c r="F598" i="1"/>
  <c r="E597" i="1"/>
  <c r="D597" i="1"/>
  <c r="F603" i="1"/>
  <c r="E602" i="1"/>
  <c r="D602" i="1"/>
  <c r="F608" i="1"/>
  <c r="E607" i="1"/>
  <c r="D607" i="1"/>
  <c r="F613" i="1"/>
  <c r="E612" i="1"/>
  <c r="D612" i="1"/>
  <c r="F618" i="1"/>
  <c r="E617" i="1"/>
  <c r="D617" i="1"/>
  <c r="F623" i="1"/>
  <c r="E622" i="1"/>
  <c r="D622" i="1"/>
  <c r="F628" i="1"/>
  <c r="E627" i="1"/>
  <c r="D627" i="1"/>
  <c r="F633" i="1"/>
  <c r="E632" i="1"/>
  <c r="D632" i="1"/>
  <c r="F638" i="1"/>
  <c r="E637" i="1"/>
  <c r="D637" i="1"/>
  <c r="F643" i="1"/>
  <c r="E642" i="1"/>
  <c r="D642" i="1"/>
  <c r="D402" i="1"/>
  <c r="E402" i="1"/>
  <c r="F403" i="1"/>
  <c r="D457" i="1"/>
  <c r="E457" i="1"/>
  <c r="D473" i="1"/>
  <c r="E473" i="1"/>
  <c r="E474" i="1"/>
  <c r="D475" i="1"/>
  <c r="E475" i="1"/>
  <c r="D476" i="1"/>
  <c r="E476" i="1"/>
  <c r="D493" i="1"/>
  <c r="E493" i="1"/>
  <c r="D494" i="1"/>
  <c r="E494" i="1"/>
  <c r="D495" i="1"/>
  <c r="E495" i="1"/>
  <c r="D496" i="1"/>
  <c r="E496" i="1"/>
  <c r="E401" i="1"/>
  <c r="E399" i="1"/>
  <c r="D652" i="1"/>
  <c r="E652" i="1"/>
  <c r="D657" i="1"/>
  <c r="E657" i="1"/>
  <c r="D662" i="1"/>
  <c r="E662" i="1"/>
  <c r="D672" i="1"/>
  <c r="E672" i="1"/>
  <c r="F674" i="1"/>
  <c r="D677" i="1"/>
  <c r="E677" i="1"/>
  <c r="F679" i="1"/>
  <c r="F514" i="1"/>
  <c r="F489" i="1"/>
  <c r="E487" i="1"/>
  <c r="D487" i="1"/>
  <c r="F484" i="1"/>
  <c r="E482" i="1"/>
  <c r="D482" i="1"/>
  <c r="F479" i="1"/>
  <c r="E477" i="1"/>
  <c r="D477" i="1"/>
  <c r="E507" i="1"/>
  <c r="D507" i="1"/>
  <c r="E502" i="1"/>
  <c r="D502" i="1"/>
  <c r="E497" i="1"/>
  <c r="D497" i="1"/>
  <c r="D512" i="1"/>
  <c r="E512" i="1"/>
  <c r="D517" i="1"/>
  <c r="E517" i="1"/>
  <c r="F518" i="1"/>
  <c r="E398" i="1"/>
  <c r="E400" i="1"/>
  <c r="D399" i="1"/>
  <c r="D401" i="1"/>
  <c r="D398" i="1"/>
  <c r="D407" i="1"/>
  <c r="E407" i="1"/>
  <c r="F408" i="1"/>
  <c r="D412" i="1"/>
  <c r="E412" i="1"/>
  <c r="F413" i="1"/>
  <c r="D417" i="1"/>
  <c r="E417" i="1"/>
  <c r="F418" i="1"/>
  <c r="D422" i="1"/>
  <c r="E422" i="1"/>
  <c r="F423" i="1"/>
  <c r="D427" i="1"/>
  <c r="E427" i="1"/>
  <c r="F428" i="1"/>
  <c r="D432" i="1"/>
  <c r="E432" i="1"/>
  <c r="F433" i="1"/>
  <c r="D437" i="1"/>
  <c r="E437" i="1"/>
  <c r="F438" i="1"/>
  <c r="D442" i="1"/>
  <c r="E442" i="1"/>
  <c r="F443" i="1"/>
  <c r="D447" i="1"/>
  <c r="E447" i="1"/>
  <c r="F448" i="1"/>
  <c r="D452" i="1"/>
  <c r="E452" i="1"/>
  <c r="F453" i="1"/>
  <c r="I297" i="1"/>
  <c r="I288" i="1" s="1"/>
  <c r="I277" i="1"/>
  <c r="I22" i="1" s="1"/>
  <c r="D343" i="1"/>
  <c r="E343" i="1"/>
  <c r="F348" i="1"/>
  <c r="F353" i="1"/>
  <c r="E298" i="1"/>
  <c r="E299" i="1"/>
  <c r="E300" i="1"/>
  <c r="E301" i="1"/>
  <c r="D299" i="1"/>
  <c r="D300" i="1"/>
  <c r="D301" i="1"/>
  <c r="D298" i="1"/>
  <c r="D278" i="1"/>
  <c r="E367" i="1"/>
  <c r="D367" i="1"/>
  <c r="E372" i="1"/>
  <c r="D372" i="1"/>
  <c r="F378" i="1"/>
  <c r="E377" i="1"/>
  <c r="D377" i="1"/>
  <c r="F383" i="1"/>
  <c r="F363" i="1"/>
  <c r="E362" i="1"/>
  <c r="F304" i="1"/>
  <c r="E302" i="1"/>
  <c r="D302" i="1"/>
  <c r="F309" i="1"/>
  <c r="E307" i="1"/>
  <c r="D307" i="1"/>
  <c r="F314" i="1"/>
  <c r="E312" i="1"/>
  <c r="D312" i="1"/>
  <c r="F319" i="1"/>
  <c r="E317" i="1"/>
  <c r="D317" i="1"/>
  <c r="F324" i="1"/>
  <c r="E322" i="1"/>
  <c r="D322" i="1"/>
  <c r="F329" i="1"/>
  <c r="E327" i="1"/>
  <c r="D327" i="1"/>
  <c r="F334" i="1"/>
  <c r="E332" i="1"/>
  <c r="D332" i="1"/>
  <c r="F339" i="1"/>
  <c r="E337" i="1"/>
  <c r="D337" i="1"/>
  <c r="E278" i="1"/>
  <c r="E279" i="1"/>
  <c r="E280" i="1"/>
  <c r="E281" i="1"/>
  <c r="D279" i="1"/>
  <c r="D280" i="1"/>
  <c r="D281" i="1"/>
  <c r="D292" i="1"/>
  <c r="E292" i="1"/>
  <c r="F293" i="1"/>
  <c r="E207" i="1"/>
  <c r="D207" i="1"/>
  <c r="D203" i="1"/>
  <c r="I167" i="1"/>
  <c r="E168" i="1"/>
  <c r="E169" i="1"/>
  <c r="E170" i="1"/>
  <c r="E171" i="1"/>
  <c r="D169" i="1"/>
  <c r="D170" i="1"/>
  <c r="D171" i="1"/>
  <c r="D168" i="1"/>
  <c r="F268" i="1"/>
  <c r="E267" i="1"/>
  <c r="D267" i="1"/>
  <c r="I257" i="1"/>
  <c r="E258" i="1"/>
  <c r="E259" i="1"/>
  <c r="E260" i="1"/>
  <c r="E261" i="1"/>
  <c r="D259" i="1"/>
  <c r="D260" i="1"/>
  <c r="D261" i="1"/>
  <c r="D258" i="1"/>
  <c r="F263" i="1"/>
  <c r="E262" i="1"/>
  <c r="D262" i="1"/>
  <c r="I247" i="1"/>
  <c r="E248" i="1"/>
  <c r="E249" i="1"/>
  <c r="E244" i="1" s="1"/>
  <c r="E250" i="1"/>
  <c r="E245" i="1" s="1"/>
  <c r="E251" i="1"/>
  <c r="E246" i="1" s="1"/>
  <c r="D249" i="1"/>
  <c r="D250" i="1"/>
  <c r="D251" i="1"/>
  <c r="D248" i="1"/>
  <c r="F254" i="1"/>
  <c r="E252" i="1"/>
  <c r="D252" i="1"/>
  <c r="I202" i="1"/>
  <c r="I177" i="1"/>
  <c r="E203" i="1"/>
  <c r="E204" i="1"/>
  <c r="E205" i="1"/>
  <c r="E206" i="1"/>
  <c r="D204" i="1"/>
  <c r="D205" i="1"/>
  <c r="D206" i="1"/>
  <c r="E228" i="1"/>
  <c r="E227" i="1" s="1"/>
  <c r="E230" i="1"/>
  <c r="E231" i="1"/>
  <c r="D229" i="1"/>
  <c r="D230" i="1"/>
  <c r="D231" i="1"/>
  <c r="D228" i="1"/>
  <c r="F239" i="1"/>
  <c r="E237" i="1"/>
  <c r="D237" i="1"/>
  <c r="F234" i="1"/>
  <c r="E232" i="1"/>
  <c r="D232" i="1"/>
  <c r="D212" i="1"/>
  <c r="E212" i="1"/>
  <c r="F213" i="1"/>
  <c r="D217" i="1"/>
  <c r="E217" i="1"/>
  <c r="F218" i="1"/>
  <c r="D222" i="1"/>
  <c r="E222" i="1"/>
  <c r="F223" i="1"/>
  <c r="F208" i="1"/>
  <c r="D178" i="1"/>
  <c r="I122" i="1"/>
  <c r="E178" i="1"/>
  <c r="E179" i="1"/>
  <c r="E180" i="1"/>
  <c r="E181" i="1"/>
  <c r="D179" i="1"/>
  <c r="D180" i="1"/>
  <c r="D181" i="1"/>
  <c r="F173" i="1"/>
  <c r="I157" i="1"/>
  <c r="E158" i="1"/>
  <c r="E159" i="1"/>
  <c r="E160" i="1"/>
  <c r="E161" i="1"/>
  <c r="D159" i="1"/>
  <c r="D160" i="1"/>
  <c r="D161" i="1"/>
  <c r="D158" i="1"/>
  <c r="I72" i="1"/>
  <c r="E73" i="1"/>
  <c r="E74" i="1"/>
  <c r="E75" i="1"/>
  <c r="E76" i="1"/>
  <c r="D74" i="1"/>
  <c r="D75" i="1"/>
  <c r="D76" i="1"/>
  <c r="D73" i="1"/>
  <c r="E88" i="1"/>
  <c r="E89" i="1"/>
  <c r="E90" i="1"/>
  <c r="E91" i="1"/>
  <c r="D89" i="1"/>
  <c r="D90" i="1"/>
  <c r="D91" i="1"/>
  <c r="D88" i="1"/>
  <c r="I102" i="1"/>
  <c r="E103" i="1"/>
  <c r="E104" i="1"/>
  <c r="E105" i="1"/>
  <c r="E106" i="1"/>
  <c r="D104" i="1"/>
  <c r="D105" i="1"/>
  <c r="D106" i="1"/>
  <c r="D103" i="1"/>
  <c r="F109" i="1"/>
  <c r="I112" i="1"/>
  <c r="E113" i="1"/>
  <c r="E114" i="1"/>
  <c r="E115" i="1"/>
  <c r="E116" i="1"/>
  <c r="D114" i="1"/>
  <c r="D115" i="1"/>
  <c r="D116" i="1"/>
  <c r="D113" i="1"/>
  <c r="F118" i="1"/>
  <c r="E123" i="1"/>
  <c r="E124" i="1"/>
  <c r="E125" i="1"/>
  <c r="E126" i="1"/>
  <c r="D124" i="1"/>
  <c r="D125" i="1"/>
  <c r="D126" i="1"/>
  <c r="D123" i="1"/>
  <c r="D138" i="1"/>
  <c r="E138" i="1"/>
  <c r="E139" i="1"/>
  <c r="E140" i="1"/>
  <c r="E141" i="1"/>
  <c r="D139" i="1"/>
  <c r="D140" i="1"/>
  <c r="D141" i="1"/>
  <c r="E58" i="1"/>
  <c r="E18" i="1" s="1"/>
  <c r="E59" i="1"/>
  <c r="E60" i="1"/>
  <c r="E61" i="1"/>
  <c r="D59" i="1"/>
  <c r="D60" i="1"/>
  <c r="D61" i="1"/>
  <c r="D58" i="1"/>
  <c r="F63" i="1"/>
  <c r="E62" i="1"/>
  <c r="D62" i="1"/>
  <c r="F53" i="1"/>
  <c r="D529" i="1" l="1"/>
  <c r="E694" i="1"/>
  <c r="F493" i="1"/>
  <c r="D693" i="1"/>
  <c r="E696" i="1"/>
  <c r="D530" i="1"/>
  <c r="E695" i="1"/>
  <c r="F587" i="1"/>
  <c r="D694" i="1"/>
  <c r="I694" i="1"/>
  <c r="D36" i="1"/>
  <c r="D21" i="1"/>
  <c r="D528" i="1"/>
  <c r="F683" i="1"/>
  <c r="D695" i="1"/>
  <c r="E36" i="1"/>
  <c r="E21" i="1"/>
  <c r="D34" i="1"/>
  <c r="D19" i="1"/>
  <c r="E35" i="1"/>
  <c r="E20" i="1"/>
  <c r="D243" i="1"/>
  <c r="I244" i="1"/>
  <c r="E531" i="1"/>
  <c r="E34" i="1"/>
  <c r="E19" i="1"/>
  <c r="I150" i="1"/>
  <c r="I149" i="1"/>
  <c r="I148" i="1"/>
  <c r="I147" i="1"/>
  <c r="D246" i="1"/>
  <c r="E395" i="1"/>
  <c r="D35" i="1"/>
  <c r="D20" i="1"/>
  <c r="D245" i="1"/>
  <c r="D33" i="1"/>
  <c r="D18" i="1"/>
  <c r="F18" i="1" s="1"/>
  <c r="I35" i="1"/>
  <c r="I20" i="1"/>
  <c r="I19" i="1"/>
  <c r="I17" i="1"/>
  <c r="I18" i="1"/>
  <c r="D696" i="1"/>
  <c r="I693" i="1"/>
  <c r="F672" i="1"/>
  <c r="E396" i="1"/>
  <c r="F612" i="1"/>
  <c r="E529" i="1"/>
  <c r="E667" i="1"/>
  <c r="E712" i="1"/>
  <c r="D68" i="1"/>
  <c r="F258" i="1"/>
  <c r="E288" i="1"/>
  <c r="E273" i="1" s="1"/>
  <c r="I395" i="1"/>
  <c r="E472" i="1"/>
  <c r="F622" i="1"/>
  <c r="F717" i="1"/>
  <c r="D531" i="1"/>
  <c r="D527" i="1" s="1"/>
  <c r="E530" i="1"/>
  <c r="F737" i="1"/>
  <c r="F767" i="1"/>
  <c r="D396" i="1"/>
  <c r="F447" i="1"/>
  <c r="F477" i="1"/>
  <c r="I392" i="1"/>
  <c r="F402" i="1"/>
  <c r="F632" i="1"/>
  <c r="F627" i="1"/>
  <c r="F552" i="1"/>
  <c r="F547" i="1"/>
  <c r="F647" i="1"/>
  <c r="F722" i="1"/>
  <c r="F699" i="1"/>
  <c r="I527" i="1"/>
  <c r="I530" i="1"/>
  <c r="I695" i="1"/>
  <c r="I393" i="1"/>
  <c r="D712" i="1"/>
  <c r="F713" i="1"/>
  <c r="I692" i="1"/>
  <c r="D389" i="1"/>
  <c r="F222" i="1"/>
  <c r="F232" i="1"/>
  <c r="F229" i="1"/>
  <c r="F437" i="1"/>
  <c r="F417" i="1"/>
  <c r="F487" i="1"/>
  <c r="I394" i="1"/>
  <c r="F677" i="1"/>
  <c r="F637" i="1"/>
  <c r="F602" i="1"/>
  <c r="F582" i="1"/>
  <c r="F562" i="1"/>
  <c r="F537" i="1"/>
  <c r="F533" i="1"/>
  <c r="E528" i="1"/>
  <c r="F528" i="1" s="1"/>
  <c r="E697" i="1"/>
  <c r="E693" i="1"/>
  <c r="E692" i="1" s="1"/>
  <c r="F662" i="1"/>
  <c r="D472" i="1"/>
  <c r="F712" i="1"/>
  <c r="D697" i="1"/>
  <c r="F707" i="1"/>
  <c r="F702" i="1"/>
  <c r="E682" i="1"/>
  <c r="E532" i="1"/>
  <c r="D667" i="1"/>
  <c r="F667" i="1" s="1"/>
  <c r="F669" i="1"/>
  <c r="E71" i="1"/>
  <c r="F104" i="1"/>
  <c r="E492" i="1"/>
  <c r="D492" i="1"/>
  <c r="D532" i="1"/>
  <c r="D682" i="1"/>
  <c r="F652" i="1"/>
  <c r="F542" i="1"/>
  <c r="F557" i="1"/>
  <c r="F567" i="1"/>
  <c r="F572" i="1"/>
  <c r="F577" i="1"/>
  <c r="F592" i="1"/>
  <c r="F597" i="1"/>
  <c r="F607" i="1"/>
  <c r="F617" i="1"/>
  <c r="F642" i="1"/>
  <c r="F473" i="1"/>
  <c r="D400" i="1"/>
  <c r="F522" i="1"/>
  <c r="F502" i="1"/>
  <c r="F452" i="1"/>
  <c r="F432" i="1"/>
  <c r="F412" i="1"/>
  <c r="F517" i="1"/>
  <c r="F312" i="1"/>
  <c r="F307" i="1"/>
  <c r="F497" i="1"/>
  <c r="F482" i="1"/>
  <c r="F507" i="1"/>
  <c r="I289" i="1"/>
  <c r="F212" i="1"/>
  <c r="D288" i="1"/>
  <c r="D273" i="1" s="1"/>
  <c r="I290" i="1"/>
  <c r="F337" i="1"/>
  <c r="I287" i="1"/>
  <c r="I272" i="1" s="1"/>
  <c r="F442" i="1"/>
  <c r="F422" i="1"/>
  <c r="F398" i="1"/>
  <c r="F427" i="1"/>
  <c r="F407" i="1"/>
  <c r="F512" i="1"/>
  <c r="E397" i="1"/>
  <c r="F299" i="1"/>
  <c r="F377" i="1"/>
  <c r="D71" i="1"/>
  <c r="I68" i="1"/>
  <c r="F168" i="1"/>
  <c r="F302" i="1"/>
  <c r="D297" i="1"/>
  <c r="E297" i="1"/>
  <c r="D70" i="1"/>
  <c r="E69" i="1"/>
  <c r="D69" i="1"/>
  <c r="E68" i="1"/>
  <c r="F68" i="1" s="1"/>
  <c r="E70" i="1"/>
  <c r="F292" i="1"/>
  <c r="F367" i="1"/>
  <c r="F372" i="1"/>
  <c r="F373" i="1"/>
  <c r="F368" i="1"/>
  <c r="D362" i="1"/>
  <c r="F362" i="1" s="1"/>
  <c r="F332" i="1"/>
  <c r="F327" i="1"/>
  <c r="F322" i="1"/>
  <c r="F317" i="1"/>
  <c r="D149" i="1"/>
  <c r="E151" i="1"/>
  <c r="D151" i="1"/>
  <c r="E150" i="1"/>
  <c r="D150" i="1"/>
  <c r="E149" i="1"/>
  <c r="F113" i="1"/>
  <c r="F58" i="1"/>
  <c r="I67" i="1"/>
  <c r="D247" i="1"/>
  <c r="F249" i="1"/>
  <c r="E247" i="1"/>
  <c r="I245" i="1"/>
  <c r="D244" i="1"/>
  <c r="D242" i="1" s="1"/>
  <c r="E243" i="1"/>
  <c r="E242" i="1" s="1"/>
  <c r="D148" i="1"/>
  <c r="I32" i="1"/>
  <c r="I33" i="1"/>
  <c r="I242" i="1"/>
  <c r="I243" i="1"/>
  <c r="I34" i="1"/>
  <c r="E148" i="1"/>
  <c r="F203" i="1"/>
  <c r="I70" i="1"/>
  <c r="F62" i="1"/>
  <c r="E33" i="1"/>
  <c r="I69" i="1"/>
  <c r="F217" i="1"/>
  <c r="E257" i="1"/>
  <c r="F267" i="1"/>
  <c r="D257" i="1"/>
  <c r="F262" i="1"/>
  <c r="F252" i="1"/>
  <c r="D227" i="1"/>
  <c r="F237" i="1"/>
  <c r="F207" i="1"/>
  <c r="E57" i="1"/>
  <c r="D57" i="1"/>
  <c r="D28" i="1" l="1"/>
  <c r="D391" i="1"/>
  <c r="F472" i="1"/>
  <c r="E28" i="1"/>
  <c r="E29" i="1"/>
  <c r="D388" i="1"/>
  <c r="D692" i="1"/>
  <c r="F692" i="1" s="1"/>
  <c r="E390" i="1"/>
  <c r="I389" i="1"/>
  <c r="I696" i="1"/>
  <c r="I390" i="1"/>
  <c r="E527" i="1"/>
  <c r="F527" i="1" s="1"/>
  <c r="E389" i="1"/>
  <c r="F693" i="1"/>
  <c r="E391" i="1"/>
  <c r="F227" i="1"/>
  <c r="E388" i="1"/>
  <c r="I27" i="1"/>
  <c r="F697" i="1"/>
  <c r="I388" i="1"/>
  <c r="I531" i="1"/>
  <c r="D397" i="1"/>
  <c r="F397" i="1" s="1"/>
  <c r="D395" i="1"/>
  <c r="D390" i="1" s="1"/>
  <c r="E31" i="1"/>
  <c r="F532" i="1"/>
  <c r="I387" i="1"/>
  <c r="F682" i="1"/>
  <c r="F492" i="1"/>
  <c r="F57" i="1"/>
  <c r="I30" i="1"/>
  <c r="F247" i="1"/>
  <c r="F257" i="1"/>
  <c r="D30" i="1"/>
  <c r="E30" i="1"/>
  <c r="F297" i="1"/>
  <c r="I29" i="1"/>
  <c r="I28" i="1"/>
  <c r="D31" i="1"/>
  <c r="F242" i="1"/>
  <c r="D29" i="1"/>
  <c r="F33" i="1"/>
  <c r="F243" i="1"/>
  <c r="E32" i="1"/>
  <c r="I151" i="1"/>
  <c r="E27" i="1" l="1"/>
  <c r="D152" i="1"/>
  <c r="E152" i="1"/>
  <c r="D157" i="1"/>
  <c r="E157" i="1"/>
  <c r="F159" i="1"/>
  <c r="D162" i="1"/>
  <c r="E162" i="1"/>
  <c r="F164" i="1"/>
  <c r="D167" i="1"/>
  <c r="E167" i="1"/>
  <c r="D172" i="1"/>
  <c r="E172" i="1"/>
  <c r="D177" i="1"/>
  <c r="E177" i="1"/>
  <c r="F179" i="1"/>
  <c r="D182" i="1"/>
  <c r="E182" i="1"/>
  <c r="F184" i="1"/>
  <c r="D187" i="1"/>
  <c r="E187" i="1"/>
  <c r="F189" i="1"/>
  <c r="D192" i="1"/>
  <c r="E192" i="1"/>
  <c r="F194" i="1"/>
  <c r="D197" i="1"/>
  <c r="E197" i="1"/>
  <c r="F199" i="1"/>
  <c r="D202" i="1"/>
  <c r="E202" i="1"/>
  <c r="D122" i="1"/>
  <c r="E122" i="1"/>
  <c r="F124" i="1"/>
  <c r="D127" i="1"/>
  <c r="E127" i="1"/>
  <c r="F129" i="1"/>
  <c r="D132" i="1"/>
  <c r="E132" i="1"/>
  <c r="F134" i="1"/>
  <c r="D137" i="1"/>
  <c r="E137" i="1"/>
  <c r="D112" i="1"/>
  <c r="E112" i="1"/>
  <c r="D117" i="1"/>
  <c r="E117" i="1"/>
  <c r="D142" i="1"/>
  <c r="E142" i="1"/>
  <c r="D87" i="1"/>
  <c r="E87" i="1"/>
  <c r="F88" i="1"/>
  <c r="D92" i="1"/>
  <c r="E92" i="1"/>
  <c r="F93" i="1"/>
  <c r="D97" i="1"/>
  <c r="E97" i="1"/>
  <c r="F98" i="1"/>
  <c r="D102" i="1"/>
  <c r="E102" i="1"/>
  <c r="D37" i="1"/>
  <c r="E37" i="1"/>
  <c r="F39" i="1"/>
  <c r="D42" i="1"/>
  <c r="E42" i="1"/>
  <c r="D47" i="1"/>
  <c r="E47" i="1"/>
  <c r="F49" i="1"/>
  <c r="F37" i="1" l="1"/>
  <c r="F167" i="1"/>
  <c r="F112" i="1"/>
  <c r="F197" i="1"/>
  <c r="F157" i="1"/>
  <c r="F192" i="1"/>
  <c r="F182" i="1"/>
  <c r="F162" i="1"/>
  <c r="F187" i="1"/>
  <c r="F202" i="1"/>
  <c r="F177" i="1"/>
  <c r="F172" i="1"/>
  <c r="F117" i="1"/>
  <c r="F122" i="1"/>
  <c r="F127" i="1"/>
  <c r="F132" i="1"/>
  <c r="F47" i="1"/>
  <c r="F102" i="1"/>
  <c r="F92" i="1"/>
  <c r="F97" i="1"/>
  <c r="F87" i="1"/>
  <c r="H23" i="2"/>
  <c r="I23" i="2"/>
  <c r="M23" i="2"/>
  <c r="H24" i="2"/>
  <c r="I24" i="2"/>
  <c r="N24" i="2" s="1"/>
  <c r="M24" i="2"/>
  <c r="H25" i="2"/>
  <c r="M25" i="2"/>
  <c r="H26" i="2"/>
  <c r="I26" i="2"/>
  <c r="M26" i="2"/>
  <c r="H27" i="2"/>
  <c r="I27" i="2"/>
  <c r="M27" i="2"/>
  <c r="H28" i="2"/>
  <c r="I28" i="2"/>
  <c r="M28" i="2"/>
  <c r="H29" i="2"/>
  <c r="I29" i="2"/>
  <c r="M29" i="2"/>
  <c r="H30" i="2"/>
  <c r="M30" i="2"/>
  <c r="H31" i="2"/>
  <c r="I31" i="2"/>
  <c r="M31" i="2"/>
  <c r="H33" i="2"/>
  <c r="I33" i="2"/>
  <c r="M33" i="2"/>
  <c r="H18" i="2"/>
  <c r="M18" i="2"/>
  <c r="H19" i="2"/>
  <c r="I19" i="2"/>
  <c r="M19" i="2"/>
  <c r="H20" i="2"/>
  <c r="I20" i="2"/>
  <c r="M20" i="2"/>
  <c r="H21" i="2"/>
  <c r="M21" i="2"/>
  <c r="N22" i="2" l="1"/>
  <c r="N7" i="2"/>
  <c r="E5" i="4" s="1"/>
  <c r="E7" i="4"/>
  <c r="M16" i="2"/>
  <c r="D6" i="4" s="1"/>
  <c r="M22" i="2"/>
  <c r="D7" i="4" s="1"/>
  <c r="M15" i="2"/>
  <c r="M14" i="2"/>
  <c r="D762" i="1"/>
  <c r="I745" i="1"/>
  <c r="I744" i="1"/>
  <c r="I743" i="1"/>
  <c r="E743" i="1"/>
  <c r="E744" i="1"/>
  <c r="E729" i="1" s="1"/>
  <c r="E745" i="1"/>
  <c r="E730" i="1" s="1"/>
  <c r="E746" i="1"/>
  <c r="E731" i="1" s="1"/>
  <c r="D729" i="1"/>
  <c r="D745" i="1"/>
  <c r="D730" i="1" s="1"/>
  <c r="D746" i="1"/>
  <c r="D731" i="1" s="1"/>
  <c r="E385" i="1"/>
  <c r="E386" i="1"/>
  <c r="D385" i="1"/>
  <c r="D386" i="1"/>
  <c r="D462" i="1"/>
  <c r="E462" i="1"/>
  <c r="F463" i="1"/>
  <c r="D467" i="1"/>
  <c r="E467" i="1"/>
  <c r="F468" i="1"/>
  <c r="E349" i="1"/>
  <c r="E350" i="1"/>
  <c r="E351" i="1"/>
  <c r="D349" i="1"/>
  <c r="D344" i="1" s="1"/>
  <c r="D289" i="1" s="1"/>
  <c r="D274" i="1" s="1"/>
  <c r="D9" i="1" s="1"/>
  <c r="D14" i="1" s="1"/>
  <c r="D350" i="1"/>
  <c r="D345" i="1" s="1"/>
  <c r="D290" i="1" s="1"/>
  <c r="D275" i="1" s="1"/>
  <c r="D10" i="1" s="1"/>
  <c r="D15" i="1" s="1"/>
  <c r="D351" i="1"/>
  <c r="D147" i="1"/>
  <c r="E352" i="1"/>
  <c r="D352" i="1"/>
  <c r="F343" i="1"/>
  <c r="I280" i="1"/>
  <c r="I279" i="1"/>
  <c r="I278" i="1"/>
  <c r="D282" i="1"/>
  <c r="E282" i="1"/>
  <c r="F283" i="1"/>
  <c r="D107" i="1"/>
  <c r="E107" i="1"/>
  <c r="D72" i="1"/>
  <c r="E72" i="1"/>
  <c r="F74" i="1"/>
  <c r="D77" i="1"/>
  <c r="E77" i="1"/>
  <c r="F79" i="1"/>
  <c r="D82" i="1"/>
  <c r="E82" i="1"/>
  <c r="F84" i="1"/>
  <c r="D52" i="1"/>
  <c r="F9" i="4" l="1"/>
  <c r="G9" i="4" s="1"/>
  <c r="H9" i="4" s="1"/>
  <c r="I275" i="1"/>
  <c r="I25" i="1"/>
  <c r="I273" i="1"/>
  <c r="I23" i="1"/>
  <c r="I274" i="1"/>
  <c r="I24" i="1"/>
  <c r="D346" i="1"/>
  <c r="D291" i="1" s="1"/>
  <c r="D276" i="1" s="1"/>
  <c r="D11" i="1" s="1"/>
  <c r="D16" i="1" s="1"/>
  <c r="D728" i="1"/>
  <c r="D732" i="1"/>
  <c r="E728" i="1"/>
  <c r="E8" i="1" s="1"/>
  <c r="E13" i="1" s="1"/>
  <c r="F733" i="1"/>
  <c r="E732" i="1"/>
  <c r="E345" i="1"/>
  <c r="E290" i="1" s="1"/>
  <c r="E275" i="1" s="1"/>
  <c r="E10" i="1" s="1"/>
  <c r="E15" i="1" s="1"/>
  <c r="F394" i="1"/>
  <c r="E346" i="1"/>
  <c r="E291" i="1" s="1"/>
  <c r="E276" i="1" s="1"/>
  <c r="E11" i="1" s="1"/>
  <c r="E16" i="1" s="1"/>
  <c r="I291" i="1"/>
  <c r="D382" i="1"/>
  <c r="E382" i="1"/>
  <c r="F149" i="1"/>
  <c r="F8" i="4"/>
  <c r="I246" i="1"/>
  <c r="F389" i="1"/>
  <c r="F467" i="1"/>
  <c r="F462" i="1"/>
  <c r="F358" i="1"/>
  <c r="E357" i="1"/>
  <c r="D357" i="1"/>
  <c r="E347" i="1"/>
  <c r="F352" i="1"/>
  <c r="D347" i="1"/>
  <c r="F288" i="1"/>
  <c r="F72" i="1"/>
  <c r="F82" i="1"/>
  <c r="E67" i="1"/>
  <c r="I36" i="1"/>
  <c r="F282" i="1"/>
  <c r="I71" i="1"/>
  <c r="F77" i="1"/>
  <c r="D67" i="1"/>
  <c r="F107" i="1"/>
  <c r="F69" i="1"/>
  <c r="D342" i="1" l="1"/>
  <c r="F342" i="1" s="1"/>
  <c r="D287" i="1"/>
  <c r="E9" i="1"/>
  <c r="E14" i="1" s="1"/>
  <c r="D727" i="1"/>
  <c r="D8" i="1"/>
  <c r="D13" i="1" s="1"/>
  <c r="F732" i="1"/>
  <c r="F728" i="1"/>
  <c r="E727" i="1"/>
  <c r="F727" i="1" s="1"/>
  <c r="F289" i="1"/>
  <c r="F382" i="1"/>
  <c r="E287" i="1"/>
  <c r="E147" i="1"/>
  <c r="F147" i="1" s="1"/>
  <c r="I31" i="1"/>
  <c r="F6" i="4"/>
  <c r="F357" i="1"/>
  <c r="F347" i="1"/>
  <c r="F67" i="1"/>
  <c r="F287" i="1" l="1"/>
  <c r="D12" i="1"/>
  <c r="E12" i="1"/>
  <c r="F13" i="1"/>
  <c r="F14" i="1"/>
  <c r="D17" i="1"/>
  <c r="E17" i="1"/>
  <c r="D22" i="1"/>
  <c r="E22" i="1"/>
  <c r="F23" i="1"/>
  <c r="F22" i="1" l="1"/>
  <c r="F17" i="1"/>
  <c r="F12" i="1"/>
  <c r="E752" i="1" l="1"/>
  <c r="D752" i="1"/>
  <c r="E757" i="1"/>
  <c r="D757" i="1"/>
  <c r="E762" i="1"/>
  <c r="E687" i="1"/>
  <c r="D687" i="1"/>
  <c r="D387" i="1" l="1"/>
  <c r="D742" i="1"/>
  <c r="E392" i="1"/>
  <c r="D392" i="1"/>
  <c r="E747" i="1"/>
  <c r="I396" i="1"/>
  <c r="D747" i="1"/>
  <c r="I751" i="1"/>
  <c r="E742" i="1"/>
  <c r="F393" i="1"/>
  <c r="F687" i="1"/>
  <c r="F688" i="1"/>
  <c r="F748" i="1"/>
  <c r="F752" i="1"/>
  <c r="F753" i="1"/>
  <c r="F757" i="1"/>
  <c r="F758" i="1"/>
  <c r="F762" i="1"/>
  <c r="E52" i="1"/>
  <c r="F747" i="1" l="1"/>
  <c r="F742" i="1"/>
  <c r="F392" i="1"/>
  <c r="F388" i="1"/>
  <c r="F743" i="1"/>
  <c r="F273" i="1"/>
  <c r="I391" i="1"/>
  <c r="E272" i="1"/>
  <c r="I746" i="1"/>
  <c r="F7" i="4"/>
  <c r="I276" i="1"/>
  <c r="D272" i="1"/>
  <c r="E277" i="1"/>
  <c r="D277" i="1"/>
  <c r="F34" i="1"/>
  <c r="F52" i="1"/>
  <c r="D32" i="1"/>
  <c r="E387" i="1"/>
  <c r="F387" i="1" s="1"/>
  <c r="I281" i="1"/>
  <c r="I26" i="1" s="1"/>
  <c r="F278" i="1"/>
  <c r="I730" i="1" l="1"/>
  <c r="I10" i="1" s="1"/>
  <c r="I15" i="1" s="1"/>
  <c r="I727" i="1"/>
  <c r="I7" i="1" s="1"/>
  <c r="I12" i="1" s="1"/>
  <c r="I729" i="1"/>
  <c r="I9" i="1" s="1"/>
  <c r="I14" i="1" s="1"/>
  <c r="F272" i="1"/>
  <c r="F277" i="1"/>
  <c r="F28" i="1"/>
  <c r="F8" i="1"/>
  <c r="F32" i="1"/>
  <c r="D7" i="1"/>
  <c r="D27" i="1"/>
  <c r="F29" i="1"/>
  <c r="F9" i="1"/>
  <c r="I728" i="1" l="1"/>
  <c r="I736" i="1"/>
  <c r="I21" i="1"/>
  <c r="F27" i="1"/>
  <c r="E7" i="1"/>
  <c r="F7" i="1" s="1"/>
  <c r="M9" i="2"/>
  <c r="M10" i="2"/>
  <c r="M11" i="2"/>
  <c r="M8" i="2"/>
  <c r="M7" i="2" l="1"/>
  <c r="D5" i="4" s="1"/>
  <c r="I731" i="1"/>
  <c r="I8" i="1"/>
  <c r="G8" i="4"/>
  <c r="H8" i="4" s="1"/>
  <c r="G6" i="4"/>
  <c r="I13" i="1" l="1"/>
  <c r="I16" i="1" s="1"/>
  <c r="F5" i="4"/>
  <c r="I11" i="1"/>
  <c r="H6" i="4"/>
  <c r="G7" i="4"/>
  <c r="H7" i="4" s="1"/>
  <c r="G5" i="4" l="1"/>
  <c r="H5" i="4" s="1"/>
</calcChain>
</file>

<file path=xl/sharedStrings.xml><?xml version="1.0" encoding="utf-8"?>
<sst xmlns="http://schemas.openxmlformats.org/spreadsheetml/2006/main" count="2051" uniqueCount="590">
  <si>
    <t>№ п/п</t>
  </si>
  <si>
    <t>Муниципальная программа, подпрограмма, основное мероприятие, мероприятие</t>
  </si>
  <si>
    <t>Объемы и источники финансирования 
(тыс. руб.)</t>
  </si>
  <si>
    <t>Заплани-ровано на отчетный год</t>
  </si>
  <si>
    <t>Степень освое-ния средств</t>
  </si>
  <si>
    <t>Результаты выполнения мероприятий</t>
  </si>
  <si>
    <t>Ожидаемые результаты реализации (краткая характеристика) мероприятий</t>
  </si>
  <si>
    <t>Фактические результаты реализации (краткая характеристика) мероприятий</t>
  </si>
  <si>
    <t xml:space="preserve">Выполне-ние (да / нет / частично) </t>
  </si>
  <si>
    <t>Соисполнители</t>
  </si>
  <si>
    <t>Причины низкой степени освоения средств, невыполнения мероприятий</t>
  </si>
  <si>
    <t>Источник</t>
  </si>
  <si>
    <t xml:space="preserve">Фактическое исполнение </t>
  </si>
  <si>
    <t>Всего:</t>
  </si>
  <si>
    <t>МБ</t>
  </si>
  <si>
    <t>ФБ</t>
  </si>
  <si>
    <t>ОБ</t>
  </si>
  <si>
    <t>ВБ</t>
  </si>
  <si>
    <t xml:space="preserve">Количество мероприятий, всего, в т.ч. </t>
  </si>
  <si>
    <t>Выполнены в полном объеме</t>
  </si>
  <si>
    <t>Выполнены частично</t>
  </si>
  <si>
    <t>Не выполнены</t>
  </si>
  <si>
    <t>Степень выполнения мероприятий</t>
  </si>
  <si>
    <t>-</t>
  </si>
  <si>
    <t>1.</t>
  </si>
  <si>
    <t>1.1.</t>
  </si>
  <si>
    <t>1.1.1.</t>
  </si>
  <si>
    <t>2.</t>
  </si>
  <si>
    <t>2.1.1.</t>
  </si>
  <si>
    <t>2.1.</t>
  </si>
  <si>
    <t>3.1.</t>
  </si>
  <si>
    <t>3.1.1.</t>
  </si>
  <si>
    <t>3.1.2.</t>
  </si>
  <si>
    <t>Отчет о ходе реализации муниципальной программы</t>
  </si>
  <si>
    <t>за 2023 год</t>
  </si>
  <si>
    <t>Муниципальная программа, подпрограмма, показатель</t>
  </si>
  <si>
    <t>Ед. изм.</t>
  </si>
  <si>
    <t>Направ-ленность</t>
  </si>
  <si>
    <t>Значение показателя</t>
  </si>
  <si>
    <t>факт</t>
  </si>
  <si>
    <t>план</t>
  </si>
  <si>
    <t>Степень достиже-ния показателя (ДП)</t>
  </si>
  <si>
    <t xml:space="preserve">Причины отклонения от плана и (или) отсутствия положительной динамики </t>
  </si>
  <si>
    <t>Предлагаемые меры по улучшению значений показателя</t>
  </si>
  <si>
    <t>Степень достижения показателя для расчета К1</t>
  </si>
  <si>
    <t>Динамика значения показателя для расчета К2</t>
  </si>
  <si>
    <t>0.1.</t>
  </si>
  <si>
    <t>0.2.</t>
  </si>
  <si>
    <t>0.3.</t>
  </si>
  <si>
    <t>0.4.</t>
  </si>
  <si>
    <t>0.5.</t>
  </si>
  <si>
    <t>1.2.</t>
  </si>
  <si>
    <t>1.3.</t>
  </si>
  <si>
    <t>1.4.</t>
  </si>
  <si>
    <t xml:space="preserve">2. </t>
  </si>
  <si>
    <t>Динамика значения показателя по сравнению с предшествующим годом (Дин)</t>
  </si>
  <si>
    <t>Соисполнитель, ответственный за выполнение показателя</t>
  </si>
  <si>
    <t>в 2023 году</t>
  </si>
  <si>
    <t>Муниципальная программа, подпрограмма</t>
  </si>
  <si>
    <t>Ответственный исполнитель</t>
  </si>
  <si>
    <t>К1 (степень достижения показателей)</t>
  </si>
  <si>
    <t>К2 (динамика значений показателей по сравнению с предшествующим годом)</t>
  </si>
  <si>
    <t>К3 (степень выполнения мероприятий)</t>
  </si>
  <si>
    <t>ЭГП (интегральный показатель эффективности)</t>
  </si>
  <si>
    <t>Оценка</t>
  </si>
  <si>
    <t xml:space="preserve">3. </t>
  </si>
  <si>
    <t>3.2.</t>
  </si>
  <si>
    <t>4.1.</t>
  </si>
  <si>
    <t>4.1.1.</t>
  </si>
  <si>
    <t>частично</t>
  </si>
  <si>
    <t>%</t>
  </si>
  <si>
    <t>3.</t>
  </si>
  <si>
    <t>1.5.</t>
  </si>
  <si>
    <t>КО</t>
  </si>
  <si>
    <t>КТРиС</t>
  </si>
  <si>
    <t>КРГХ</t>
  </si>
  <si>
    <t>1.1.1.1.</t>
  </si>
  <si>
    <t>1.2.1.</t>
  </si>
  <si>
    <t>1.2.2.</t>
  </si>
  <si>
    <t>1.2.3.</t>
  </si>
  <si>
    <t>1.2.4.</t>
  </si>
  <si>
    <t>1.2.5.</t>
  </si>
  <si>
    <t>2.2.</t>
  </si>
  <si>
    <t>2.2.2.</t>
  </si>
  <si>
    <t>2.2.3.</t>
  </si>
  <si>
    <t>2.2.1.</t>
  </si>
  <si>
    <t>2.3.</t>
  </si>
  <si>
    <t>2.4.</t>
  </si>
  <si>
    <t>2.5.</t>
  </si>
  <si>
    <t>2.6.</t>
  </si>
  <si>
    <t>2.7.</t>
  </si>
  <si>
    <t>Мероприятие "Субвенция на возмещение расходов по гарантированному перечню услуг по погребению"</t>
  </si>
  <si>
    <t>КО, КИО, КТРиС</t>
  </si>
  <si>
    <t>3.1.3.</t>
  </si>
  <si>
    <t>3.1.5.</t>
  </si>
  <si>
    <t>3.1.6.</t>
  </si>
  <si>
    <t>0.6.</t>
  </si>
  <si>
    <t>2.8.</t>
  </si>
  <si>
    <t>2.9.</t>
  </si>
  <si>
    <t>2.10.</t>
  </si>
  <si>
    <t>3.3.</t>
  </si>
  <si>
    <t>3.4.</t>
  </si>
  <si>
    <t>3.5.</t>
  </si>
  <si>
    <t>Оценка эффективности реализации муниципальной программы «Социальная поддержка»</t>
  </si>
  <si>
    <t>Сведения о достижении значений показателей муниципальной программы в 2023 году</t>
  </si>
  <si>
    <t>"Развитие транспортной системы" на 2023-2028 годы</t>
  </si>
  <si>
    <t>Муниципальная программа «Развитие транспортной системы»</t>
  </si>
  <si>
    <t>1.1.2.</t>
  </si>
  <si>
    <t>1.1.3.</t>
  </si>
  <si>
    <t>1.1.4.</t>
  </si>
  <si>
    <t>1.1.5.</t>
  </si>
  <si>
    <t>1.1.5.1.</t>
  </si>
  <si>
    <t>1.2.1.1.</t>
  </si>
  <si>
    <t>1.2.1.2.</t>
  </si>
  <si>
    <t>1.2.2.1.</t>
  </si>
  <si>
    <t>1.2.2.2.</t>
  </si>
  <si>
    <t>1.2.3.1.</t>
  </si>
  <si>
    <t>1.2.4.1.</t>
  </si>
  <si>
    <t>1.2.5.1.</t>
  </si>
  <si>
    <t>1.2.5.2.</t>
  </si>
  <si>
    <t>1.2.6.</t>
  </si>
  <si>
    <t>1.2.6.1.</t>
  </si>
  <si>
    <t>Подпрограмма 1 "Развитие транспортной инфраструктуры"</t>
  </si>
  <si>
    <t>Основное мероприятие "Развитие транспортной инфраструктуры в сфере дорожного хозяйства"</t>
  </si>
  <si>
    <t>Мероприятие "Субсидия бюджетам муниципальных образований на реализацию инфраструктурного проекта "Культурно-деловой центр "Новый Мурманск"</t>
  </si>
  <si>
    <t>Мероприятие "Софинансирование за счет средств местного бюджета к субсидии из областного бюджета на реализацию инфраструктурного проекта "Культурно-деловой центр "Новый Мурманск"</t>
  </si>
  <si>
    <t>Мероприятие "Субсидии бюджетам муниципальных образований на разработку проектной документации по строительству, реконструкции и капитальному ремонту автомобильных дорог местного значения и искусственных дорожных сооружений на них (на конкурсной основе) за счет средств дорожного фонда"</t>
  </si>
  <si>
    <t>Мероприятие "Софинансирование за счет средств местного бюджета к субсидии из областного бюджета на разработку проектной документации по строительству, реконструкции и капитальному ремонту автомобильных дорог местного значения и искусственных дорожных сооружений на них (на конкурсной основе) за счет средств дорожного фонда"</t>
  </si>
  <si>
    <t>Мероприятие "Реконструкция элементов обустройства автомобильных дорог"</t>
  </si>
  <si>
    <t>Реконструкция объекта незавершенного строительства "Подземный переход через просп. Героев-североморцев"</t>
  </si>
  <si>
    <t>КРГХ, ММБУ "УДХ"</t>
  </si>
  <si>
    <t>КРГХ, ММБУ "УДХ", КТРиС</t>
  </si>
  <si>
    <t>Основное мероприятие "Капитальный ремонт автомобильных дорог общего пользования местного значения"</t>
  </si>
  <si>
    <t>Мероприятие "Субсидия бюджету муниципального образования городской округ город-герой Мурманск на осуществление городским округом городом-героем Мурманском функций административного центра области"</t>
  </si>
  <si>
    <t>Капитальный ремонт ул. Героев Рыбачьего от примыкания к 
ул. Капитана Копытова до д. № 33 по ул. Героев Рыбачьего и проезда до дома № 4 по ул. Шабалина (1 этап)</t>
  </si>
  <si>
    <t xml:space="preserve">Капитальный ремонт (устройство) пешеходной связи от д.10 по ул. Трудовых Резервов до д.51 по ул. Карла Маркса </t>
  </si>
  <si>
    <t>Мероприятие "Софинансирование за счет средств местного бюджета к субсидии из областного бюджета бюджету муниципального образования городской округ город-герой Мурманск на осуществление городским округом городом-героем Мурманском функций административного центра области"</t>
  </si>
  <si>
    <t>Мероприятие "Субсидии на финансовое обеспечение дорожной деятельности в отношении автомобильных дорог местного значения (на конкурсной основе) за счет средств дорожного фонда"</t>
  </si>
  <si>
    <t>Выполнение работ по капитальному ремонту пешеходной связи по улице Туристов до прогимназии № 61 (Туристов, 34а)</t>
  </si>
  <si>
    <t>Мероприятие "Софинансирование за счет средств местного бюджета к субсидии из областного бюджета на финансовое обеспечение дорожной деятельности в отношении автомобильных дорог местного значения (на конкурсной основе) за счет средств дорожного фонда"</t>
  </si>
  <si>
    <t>Мероприятие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</si>
  <si>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Капитальный ремонт проезда Серпантин</t>
  </si>
  <si>
    <t>Капитальный ремонт ул.Подгорной от примыкания с ул. Фестивальной до дома 92 по ул. Подгорной (1 этап)</t>
  </si>
  <si>
    <t>Мероприятие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</si>
  <si>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Капитальный ремонт ул. Героев Рыбачьего от примыкания к 
ул. Капитана Копытова до д. № 33 по ул. Героев Рыбачьего и проезда до дома № 4 по ул. Шабалина (2 этап)</t>
  </si>
  <si>
    <t>Основное мероприятие "Ремонт автомобильных дорог общего пользования местного значения"</t>
  </si>
  <si>
    <t>1.3.1.</t>
  </si>
  <si>
    <t>1.3.2.</t>
  </si>
  <si>
    <t>1.3.2.1.</t>
  </si>
  <si>
    <t>Ремонт дорог общего пользования местного значения, а также вновь принятых объектов в муниципальную собственность</t>
  </si>
  <si>
    <t>1.3.3.</t>
  </si>
  <si>
    <t>1.3.3.1.</t>
  </si>
  <si>
    <t>1.3.4.</t>
  </si>
  <si>
    <t>1.3.4.1.</t>
  </si>
  <si>
    <t>1.3.4.2.</t>
  </si>
  <si>
    <t>1.3.4.3.</t>
  </si>
  <si>
    <t>1.3.4.4.</t>
  </si>
  <si>
    <t>Работы по ремонту тратуаров в Первомайском административном округе города Мурманска</t>
  </si>
  <si>
    <t>Работы по ремонту тротуаров в Первомайском административном округе города Мурманска</t>
  </si>
  <si>
    <t>Работы по ремонту тротуаров в Октябрьском административном округе города Мурманска</t>
  </si>
  <si>
    <t>Работы по ремонту тротуаров в Ленинском административном округе города Мурманска</t>
  </si>
  <si>
    <t>Выполнение работ по ремонту автомобильной дороги общего пользования местного значения в Первомайском административном округе города Мурманска (проспект Кольский)</t>
  </si>
  <si>
    <t>1.3.5.</t>
  </si>
  <si>
    <t>1.3.5.1.</t>
  </si>
  <si>
    <t>1.3.5.2.</t>
  </si>
  <si>
    <t>1.3.5.3.</t>
  </si>
  <si>
    <t>1.3.5.4.</t>
  </si>
  <si>
    <t>Работы по ремонту тратуаров в Октябрьском административном округе города Мурманска</t>
  </si>
  <si>
    <t>Работы по ремонту тратуаров в Ленинском административном округе города Мурманска</t>
  </si>
  <si>
    <t>1.3.6.</t>
  </si>
  <si>
    <t>1.3.6.1.</t>
  </si>
  <si>
    <t>1.3.6.2.</t>
  </si>
  <si>
    <t>П 1.</t>
  </si>
  <si>
    <t>Проект "Региональный проект "Дорожная сеть"</t>
  </si>
  <si>
    <t>Мероприятие "Иные межбюджетные трансферты бюджетам муниципальных образований на финансовое обеспечение дорожной деятельности в рамках реализации национального проекта "Безопасные качественные дороги"за счет средств дорожного фонда"</t>
  </si>
  <si>
    <t>Подъездная дорога к Центру ДЮТиЭ "Парус"
просп. Кольский (от ул. Капитана Пономарева до ул. Морской)
ул. Шевченко (от просп. Кольского до д. 36 А по ул.Шевченко)
ул. Карла Маркса (от ул. Старостина до ул. Планерной)
ул. Планерная (от ул. Академика Книповича до ул. Карла Маркса)
ул. Шмидта (от ул. Капитана Егорова до ул. Академика Книповича)
ул. Георгия Седова (от Верхне-Ростинского шоссе до пр.Северного)
ул. Старостина (от ул. Приозерной до ул. Мира)
ул. Профсоюзов
ул. Коммуны
ул. Карла Либкнехта (от ул. Челюскинцев до Нижне-Ростинского шоссе)
просп. Героев-североморцев (от пр. Серпантин до Верхне-Ростинского шоссе)
"Верхне-Ростинское шоссе (от просп. Героев-североморцев до ул. Старостина):
1) от просп. Героев-севером. до ост. ""ул. Кильдинская"" (южное направление);
2) от ул. Георгия Седова до ул. Старостина (с перекрестками ВРШ-ул. Георгия Седова и ул. Старостина-ул. Свердлова-ВРШ)"
ул. Алексея Хлобыстова (от просп. Героев-североморцев до ул. Свердлова)
проезд от д. 88 по ул. Александра Невского до ул.Кирпичной
ул. Челюскинцев (от ул. Карла Либкнехта до пр. Серпантин)
ул. Советская р-н Росляково (от ул. Заводской до ТП-241 в районе д. 19 по ул. Советской)
ул. Молодежная р-н Росляково</t>
  </si>
  <si>
    <t>1.1.2.1.</t>
  </si>
  <si>
    <t>Мероприятие "Софинансирование за счет средств местного бюджета к иным межбюджетным трансфертам бюджетам муниципальных образований на финансовое обеспечение дорожной деятельности в рамках реализации национального проекта "Безопасные качественные дороги" за счет средств дорожного фонда"</t>
  </si>
  <si>
    <t>Подпрограмма 2 "Повышение безопасности дорожного движения и снижение дорожно-транспортного травматизма"</t>
  </si>
  <si>
    <t>2.2.2.1.</t>
  </si>
  <si>
    <t>2.2.2.2.</t>
  </si>
  <si>
    <t>2.2.2.3.</t>
  </si>
  <si>
    <t>2.2.2.4</t>
  </si>
  <si>
    <t>2.2.2.5.</t>
  </si>
  <si>
    <t>2.2.2.6.</t>
  </si>
  <si>
    <t>2.2.2.7.</t>
  </si>
  <si>
    <t>2.2.2.8</t>
  </si>
  <si>
    <t>Основное мероприятие "Проведение профилактических мероприятий по снижению детского дорожно-транспортного травматизма"</t>
  </si>
  <si>
    <t>Основное мероприятие "Реализация комплекса инженерно-технических мероприятий, направленных на повышение безопасности дорожного движения"</t>
  </si>
  <si>
    <t>Мероприятие "Субсидия бюджету муниципального образования городской округ город-герой Мурманск на осуществление городом-героем Мурманском функций административного центра области"</t>
  </si>
  <si>
    <t xml:space="preserve">Устройство остановочных пунктов </t>
  </si>
  <si>
    <t>Устройство, ремонт, капитальный ремонт пешеходных переходов, закупка материалов для капитального ремонта, ремонта перекрёстков (устройство Г-образных опор для дублирования дорожных знаков над проезжей частью, устройство проецирования дорожной разметки 1.14.1, установка дорожных знаков с внутренним освещением, повторителей сигналов светофора)</t>
  </si>
  <si>
    <t>Установка и ремонт барьерных ограждений, направляющих устройств</t>
  </si>
  <si>
    <t xml:space="preserve">Установка пешеходных ограничивающих ограждений </t>
  </si>
  <si>
    <t xml:space="preserve">Нанесение горизонтальной  разметки автомобильных дорог холодным пластиком </t>
  </si>
  <si>
    <t>Повышение освещенности участков автомобильных дорог</t>
  </si>
  <si>
    <t>Устройство искусственных дорожных неровностей, подходов к пешеходным переходам</t>
  </si>
  <si>
    <t>Развитие АСУДД</t>
  </si>
  <si>
    <t>Мероприятие "Софинансирование за счет средств местного бюджета к субсидии из областного бюджета бюджету муниципального образования городской округ город-герой Мурманск на осуществление городом-героем Мурманском функций административного центра области"</t>
  </si>
  <si>
    <t>2.2.3.1.</t>
  </si>
  <si>
    <t>2.2.3.2.</t>
  </si>
  <si>
    <t>2.2.3.3.</t>
  </si>
  <si>
    <t>2.2.3.4.</t>
  </si>
  <si>
    <t>2.2.3.5.</t>
  </si>
  <si>
    <t>2.2.3.6.</t>
  </si>
  <si>
    <t>2.2.3.7.</t>
  </si>
  <si>
    <t>2.2.3.8.</t>
  </si>
  <si>
    <t>ММБУ "УДХ", ММБУ "ЦОДД", КО</t>
  </si>
  <si>
    <t>КРГХ, ММБУ "УДХ", ММБУ "ЦОДД"</t>
  </si>
  <si>
    <t>3.1.1.1.</t>
  </si>
  <si>
    <t>3.1.1.2.</t>
  </si>
  <si>
    <t>3.1.1.3</t>
  </si>
  <si>
    <t>3.1.1.4.</t>
  </si>
  <si>
    <t>3.1.1.5.</t>
  </si>
  <si>
    <t>3.1.1.6.</t>
  </si>
  <si>
    <t>3.1.1.7.</t>
  </si>
  <si>
    <t>3.1.1.8</t>
  </si>
  <si>
    <t>3.1.1.9.</t>
  </si>
  <si>
    <t>3.1.1.10.</t>
  </si>
  <si>
    <t>3.1.1.11.</t>
  </si>
  <si>
    <t>3.1.1.12</t>
  </si>
  <si>
    <t>3.1.1.13</t>
  </si>
  <si>
    <t>3.1.1.14</t>
  </si>
  <si>
    <t>Основное мероприятие "Содержание и ремонт автомобильных дорог, элементов обустройства дорог"</t>
  </si>
  <si>
    <t>Подпрограмма 3 "Содержание и ремонт улично-дорожной сети и объектов благоустройства"</t>
  </si>
  <si>
    <t>Выполнение работ по содержанию и ремонту автомобильных дорог, элементов обустройства дорог (ММБУ "УДХ")</t>
  </si>
  <si>
    <t>Расходы на осуществление контроля качества при выполнении дорожных работ на автомобильных дорогах общего пользования местного значения (ММБУ "УДХ")</t>
  </si>
  <si>
    <t>Инженерно-геологические (геодезические) изыскания, разработка и экспертиза проектной документации (ММБУ "УДХ")</t>
  </si>
  <si>
    <t>Закупка материалов для ремонта остановочных павильонов (ММБУ "УДХ")</t>
  </si>
  <si>
    <t>Покос травы на озеленительной полосе и газонах сторонними организациями (ММБУ "УДХ")</t>
  </si>
  <si>
    <t>Приобретение урн (ММБУ "УДХ")</t>
  </si>
  <si>
    <t>Приобретение ящиков для песка (ММБУ "УДХ")</t>
  </si>
  <si>
    <t>Декорирование зеленой зоны (ММБУ "УДХ")</t>
  </si>
  <si>
    <t>Приобретение транспортных средств (ММБУ "УДХ")</t>
  </si>
  <si>
    <t>Приобретение основных средств (специализированная техника и механизмы) (ММБУ "УДХ")</t>
  </si>
  <si>
    <t>Приёмочная диагностика результатов работ по ремонту автомобильных дорог общего пользования местного значения в рамках национального проекта "Безопасные качественные дороги" в муниципальном образовании город Мурманск (ММБУ "УДХ")</t>
  </si>
  <si>
    <t>Окраска пешеходных ограждений сторонними организациями (ММБУ "УДХ")</t>
  </si>
  <si>
    <t>Установка, демонтаж, содержание и текущий ремонт дорожных знаков; содержание и текущий ремонт светофорных объектов; нанесение горизонтальной и вертикальной дорожной разметки на проезжей части улиц города Мурманска и восстановление разметки; погрузка, разгрузка транспортных средств автоэвакуатором для подготовки территорий города Мурманска к проведению культурно-массовых мероприятий (ММБУ "ЦОДД")</t>
  </si>
  <si>
    <t>Приобретение оборудования системы радиоинформирования и звукового ориентирования для инвалидов по зрению и других маломобильных групп населения (ММБУ "ЦОДД")</t>
  </si>
  <si>
    <t>3.1.2.1.</t>
  </si>
  <si>
    <t>3.1.2.2.</t>
  </si>
  <si>
    <t>3.1.2.3.</t>
  </si>
  <si>
    <t>Содержание автомобильных дорог, элементов обустройства дорог (уборка города) (ММБУ "УДХ")</t>
  </si>
  <si>
    <t>Закупка материалов для зимнего содержания автодорог (песок, соль) (ММБУ "УДХ")</t>
  </si>
  <si>
    <t>Приобретение асфальтобетонной смеси для ремонта дорог (ММБУ "УДХ")</t>
  </si>
  <si>
    <t>3.1.3.1.</t>
  </si>
  <si>
    <t>3.1.3.2.</t>
  </si>
  <si>
    <t>3.1.3.3.</t>
  </si>
  <si>
    <t>3.1.4</t>
  </si>
  <si>
    <t>Мероприятие "Субсидия на приобретение коммунальной техники для уборки территорий муниципальных образований Мурманской области"</t>
  </si>
  <si>
    <t>Мероприятие "Софинансирование за счет средств местного бюджета к субсидии из областного бюджета на приобретение коммунальной техники для уборки территорий муниципальных образований Мурманской области"</t>
  </si>
  <si>
    <t>Мероприятие "Иные межбюджетные трансферты из областного бюджета бюджетам муниципальных образований на обеспечение создания безопасных и комфортных мест ожидания общественного транспорта, оборудованных информационным табло о передвижении общественного транспорта, схемами и информацией о периодичности движения"</t>
  </si>
  <si>
    <t>3.2.1.</t>
  </si>
  <si>
    <t>3.2.1.1.</t>
  </si>
  <si>
    <t>3.2.2.</t>
  </si>
  <si>
    <t>Основное мероприятие "Содержание и ремонт объектов благоустройства"</t>
  </si>
  <si>
    <t>Содержание объектов озеленения, захоронений (воинские захоронения, городское кладбище, расположенное по Верхне-Ростинскому шоссе). Санитарное содержание и техническое обслуживание городских общественных и уличных туалетов. Техническая эксплуатация и ремонт сетей наружной бытовой канализации административных округов города Мурманска (ММБУ "УДХ")</t>
  </si>
  <si>
    <t>Содержание прочих объектов благоустройства (ММБУ "УДХ")</t>
  </si>
  <si>
    <t>Приобретение скамеек (ММБУ "УДХ")</t>
  </si>
  <si>
    <t>Выполнение работ по капитальному ремонту защитного сооружения гражданской обороны (ММБУ "УДХ")</t>
  </si>
  <si>
    <t>Инженерно-геологические (геодезические) изыскания, разработка и экспертиза проектной документации по благоустройству кладбищ (ММБУ "УДХ")</t>
  </si>
  <si>
    <t>Выполнение работ по капитальному ремонту (устройству) пешеходной связи в районе домов №№ 1-5 по ул. Беринга (ММБУ "УДХ")</t>
  </si>
  <si>
    <t>Выполнение работ по капитальному ремонту (устройству) наружного освещения пешеходной связи от перекрестка ул. Чумбарова-Лучинского - ул. Аскольдовцев к домам 32 корп.1, 32 корп.2, 32 корп.3 Чумбарова-Лучинского (ММБУ "УДХ")</t>
  </si>
  <si>
    <t>Разработка научно-проектной документации для проведения ремонтно-реставрационных работ на объекте культурного наследия "Памятник Защитникам Советского Заполярья" (ММБУ "УДХ")</t>
  </si>
  <si>
    <t>Обеспечение организации предоставления ритуальных услуг и содержания территорий городских кладбищ (ММБУ "ДГК")</t>
  </si>
  <si>
    <t>Коммунальные услуги (организация наружного освещения городского кладбища) (ММБУ "ДГК")</t>
  </si>
  <si>
    <t>Прочие расходы по обслуживанию сетей наружного освещения городского кладбища (ММБУ "ДГК")</t>
  </si>
  <si>
    <t>Транспортные услуги для обеспечения доступности удаленных секторов городского кладбища (ММБУ "ДГК")</t>
  </si>
  <si>
    <t>Проведение лабораторных исследований (измерений) атмосферного воздуха на границе санитарно-защитной зоны городского кладбища (ММБУ "ДГК")</t>
  </si>
  <si>
    <t>Нанесение эпитафий на Мемориальный комплекс жертвам авиакатастрофы в Шереметьево</t>
  </si>
  <si>
    <t>Обеспечение организации освещения территории города Мурманска (ММБУ "МГС")</t>
  </si>
  <si>
    <t>Содержание сетей комплекса архитектурно-художественной подсветки зданий (ММБУ "МГС")</t>
  </si>
  <si>
    <t>Расходы на архитектурно-художественную подсветку телевизионной башни (ММБУ "МГС")</t>
  </si>
  <si>
    <t>Выполнение работ по капитальному ремонту (устройству) опоры освещения на участке с кадастровым номером 51:20:0001607:6 по ул. Судоремонтной в жилом районе Абрам-Мыс  (ММБУ "МГС")</t>
  </si>
  <si>
    <t>Оказание услуг по техническому обслуживанию и аварийному ремонту воздушной линии электропередачи по ул. Судоремонтной в жилом районе Абрам-Мыс (ММБУ "МГС")</t>
  </si>
  <si>
    <t>Выполнение работ по переподключению архитектурно-художественной подстветки зданий к сетям наружного освещения (ММБУ "МГС")</t>
  </si>
  <si>
    <t>3.2.3.</t>
  </si>
  <si>
    <t>Мероприятие "Оказание услуг по перевозке в морг безродных, невостребованных и неопознанных тел умерших"</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</si>
  <si>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</si>
  <si>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</si>
  <si>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</si>
  <si>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</si>
  <si>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</si>
  <si>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</si>
  <si>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</si>
  <si>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</si>
  <si>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</si>
  <si>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</si>
  <si>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</si>
  <si>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</si>
  <si>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</si>
  <si>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</si>
  <si>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</si>
  <si>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</si>
  <si>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</si>
  <si>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</si>
  <si>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</si>
  <si>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</si>
  <si>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</si>
  <si>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</si>
  <si>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3.2.4.</t>
  </si>
  <si>
    <t>3.2.5.</t>
  </si>
  <si>
    <t>Мероприятие "Строительство очистных сооружений на выпусках ливневой канализации в водные объекты"</t>
  </si>
  <si>
    <t>Мероприятие "Строительство площадки для временного складирования снега"</t>
  </si>
  <si>
    <t>3.2.5.1.</t>
  </si>
  <si>
    <t>3.2.5.2.</t>
  </si>
  <si>
    <t xml:space="preserve">Мероприятия по обустройству детских игровых площадок </t>
  </si>
  <si>
    <t>3.2.6.</t>
  </si>
  <si>
    <t>3.2.6.1.</t>
  </si>
  <si>
    <t>Основное мероприятие "Капитальный ремонт и ремонт наружного освещения"</t>
  </si>
  <si>
    <t>3.3.1.</t>
  </si>
  <si>
    <t>3.3.1.1.</t>
  </si>
  <si>
    <t>3.3.1.2.</t>
  </si>
  <si>
    <t>Модернизация наружного освещения города Мурманска</t>
  </si>
  <si>
    <t>Установка светильников по ул. Моховой (в р-не ул. Скальной)</t>
  </si>
  <si>
    <t>3.3.2.</t>
  </si>
  <si>
    <t>3.3.2.1.</t>
  </si>
  <si>
    <t>3.3.2.2.</t>
  </si>
  <si>
    <t>ММБУ "УДХ", ММБУ "ЦОДД", ММБУ "ДГК", ММБУ "МГС"</t>
  </si>
  <si>
    <t>ММБУ "УДХ", ММБУ "ДГК", ММБУ "МГС"</t>
  </si>
  <si>
    <t>ММБУ "УДХ"</t>
  </si>
  <si>
    <t>4.</t>
  </si>
  <si>
    <t>Подпрограмма 4 "Транспортное обслуживание населения"</t>
  </si>
  <si>
    <t>5.</t>
  </si>
  <si>
    <t>Основное мероприятие "Организация транспортного обслуживания населения по муниципальным маршрутам регулярных перевозок"</t>
  </si>
  <si>
    <t>Мероприятие "Субсидия на возмещение недополученных доходов транспортным организациям, осуществляющим регулярные перевозки пассажиров и багажа на муниципальных маршрутах по регулируемым тарифам, в связи с предоставлением льготы на проезд, установленной муниципальным нормативным правовым актом"</t>
  </si>
  <si>
    <t>АВЦП "Обеспечение деятельности комитета по развитию городского хозяйства администрации города Мурманска"</t>
  </si>
  <si>
    <t>Основное мероприятие "Эффективное выполнение муниципальных функций в сфере развития городского хозяйства"</t>
  </si>
  <si>
    <t>5.1.</t>
  </si>
  <si>
    <t>5.1.1.</t>
  </si>
  <si>
    <t>5.1.2.</t>
  </si>
  <si>
    <t>5.1.3.</t>
  </si>
  <si>
    <t>5.1.4.</t>
  </si>
  <si>
    <t xml:space="preserve">Мероприятие "Оплата труда работников органов местного самоуправления"  </t>
  </si>
  <si>
    <t>Мероприятие "Обеспечение функций работников органов местного самоуправления"</t>
  </si>
  <si>
    <t>Мероприятие "Субвенция бюджетам муниципальных образований Мурманской области на осуществление деятельности по отлову и содержанию животных без владельцев"</t>
  </si>
  <si>
    <t>КРГХ, 
АО "Электротранспорт"</t>
  </si>
  <si>
    <t>Муниципальная программа города Мурманска "Развитие транспортной системы" на 2023 - 2028 годы</t>
  </si>
  <si>
    <t>0.7.</t>
  </si>
  <si>
    <t>0.8.</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</si>
  <si>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</si>
  <si>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Общее количество дорожно-транспортных происшествий</t>
  </si>
  <si>
    <t>Количество человек, пострадавших в дорожно-транспортных происшествиях</t>
  </si>
  <si>
    <t>Количество человек, погибших в дорожно-транспортных происшествиях</t>
  </si>
  <si>
    <t>Количество дорожно-транспортных происшествий с участием детей</t>
  </si>
  <si>
    <t>Количество детей, пострадавших в дорожно-транспортных происшествиях</t>
  </si>
  <si>
    <t>Доля исполненных мероприятий по повышению уровня благоустройства территорий города Мурманска, повышению качества и технической оснащенности выполняемых работ по содержанию и ремонту объектов благоустройства</t>
  </si>
  <si>
    <t>Количество билетов, проданных с предоставлением льготы при оплате проезда по муниципальным маршрутам регулярных перевозок автомобильным транспортом и городским наземным электрическим транспортом общего пользования в границах муниципального образования город Мурманск</t>
  </si>
  <si>
    <t>ед.</t>
  </si>
  <si>
    <t>чел.</t>
  </si>
  <si>
    <t>Количество реконструированных объектов</t>
  </si>
  <si>
    <t>Количество капитально отремонтированных дорог</t>
  </si>
  <si>
    <t>Количество отремонтированных дорог</t>
  </si>
  <si>
    <t>Количество отремонтированных дорог в рамках регионального проекта</t>
  </si>
  <si>
    <t>Количество разработанной проектной документации</t>
  </si>
  <si>
    <t>шт.</t>
  </si>
  <si>
    <t>Количество устроенных/приведенных в соответствие с требованиями национальных стандартов пешеходных переходов</t>
  </si>
  <si>
    <t>Количество светофорных объектов, подключенных к автоматизированной системе управления дорожным движением</t>
  </si>
  <si>
    <t>Количество проведенных профилактических мероприятий по снижению дорожно-транспортного травматизма</t>
  </si>
  <si>
    <t>Площадь нанесенной/восстановленной дорожной разметки</t>
  </si>
  <si>
    <t>Количество общеобразовательных учреждений, оснащенных схемами безопасных маршрутов передвижения детей</t>
  </si>
  <si>
    <t>Количество установленных искусственных дорожных неровностей</t>
  </si>
  <si>
    <t>Количество пешеходных переходов, на которых нанесена дорожная разметка холодным пластиком</t>
  </si>
  <si>
    <t>Протяженность устроенных барьерных ограждений</t>
  </si>
  <si>
    <t>Протяженность установленных пешеходных ограничивающих ограждений</t>
  </si>
  <si>
    <t>Устройство остановочных пунктов</t>
  </si>
  <si>
    <t>Количество установленных светильников</t>
  </si>
  <si>
    <t>2.11.</t>
  </si>
  <si>
    <t>кв. м</t>
  </si>
  <si>
    <t>п. м</t>
  </si>
  <si>
    <t xml:space="preserve">Подпрограмма 2 "Повышение безопасности дорожного движения и снижение дорожно-транспортного травматизма"
</t>
  </si>
  <si>
    <t xml:space="preserve">Подпрограмма 3 "Содержание и ремонт улично-дорожной сети и объектов благоустройства".
</t>
  </si>
  <si>
    <t>Протяженность автомобильных дорог, находящихся на содержании</t>
  </si>
  <si>
    <t>км</t>
  </si>
  <si>
    <t>Количество объектов технических средств, находящихся на содержании</t>
  </si>
  <si>
    <t>Количество объектов благоустройства, находящихся на содержании</t>
  </si>
  <si>
    <t>Площадь объектов озеленения, находящихся на содержании</t>
  </si>
  <si>
    <t>тыс. кв. м</t>
  </si>
  <si>
    <t>Объем потребляемой электроэнергии на освещение улиц и дворовых территорий/городского кладбища</t>
  </si>
  <si>
    <t>тыс. кВт/ч</t>
  </si>
  <si>
    <t>Количество перевезенных безродных, невостребованных и неопознанных тел (останков) умерших (погибших) в морг</t>
  </si>
  <si>
    <t>Количество установленных опор наружного освещения</t>
  </si>
  <si>
    <t>Количество установленных датчиков освещения</t>
  </si>
  <si>
    <t>Количество установленных программно-аппаратных комплексов "Гелиос"</t>
  </si>
  <si>
    <t>3.6.</t>
  </si>
  <si>
    <t>3.7.</t>
  </si>
  <si>
    <t>3.8.</t>
  </si>
  <si>
    <t>3.9.</t>
  </si>
  <si>
    <t>3.10.</t>
  </si>
  <si>
    <t>3.11.</t>
  </si>
  <si>
    <t>Объем потребляемой электроэнергии на освещение городского кладбища</t>
  </si>
  <si>
    <t>Уборочная площадь городских кладбищ (зима)</t>
  </si>
  <si>
    <t>Уборочная площадь городских кладбищ (лето)</t>
  </si>
  <si>
    <t xml:space="preserve">4. </t>
  </si>
  <si>
    <t>Подпрограмма 4 "Транспортное обслуживание населения".</t>
  </si>
  <si>
    <t>Количество маршрутов автомобильного транспорта и городского наземного электрического транспорта, на которых предоставляется право льготного проезда отдельным категориям граждан</t>
  </si>
  <si>
    <t>КРГХ, КО</t>
  </si>
  <si>
    <t>Муниципальная программа "Развитие транспортной системы"</t>
  </si>
  <si>
    <t>Подпрограмма 3 "Содержание и ремонт улично-дорожной сети и объектов благоустройства".</t>
  </si>
  <si>
    <t>Информация о ходе работ на объектах капитального строительства за 2023 год</t>
  </si>
  <si>
    <t>Муниципальная программа, подпрограмма, объект капитального строительства</t>
  </si>
  <si>
    <t>Соисполнитель, заказчик</t>
  </si>
  <si>
    <t>Проектная мощность</t>
  </si>
  <si>
    <t>Сроки выполнения работ</t>
  </si>
  <si>
    <t>Источник финансирования</t>
  </si>
  <si>
    <t>Общая стоимость работ, тыс. рублей</t>
  </si>
  <si>
    <t>Предусмотрено программой на год, тыс. рублей</t>
  </si>
  <si>
    <t>Кассовый расход, тыс. рублей</t>
  </si>
  <si>
    <t>Степень выполнения, %</t>
  </si>
  <si>
    <t>Техническая готовность объекта, %</t>
  </si>
  <si>
    <t>Краткая характеристика работ, выполненных за отчетный период, причины отставания</t>
  </si>
  <si>
    <t>Всего</t>
  </si>
  <si>
    <t xml:space="preserve">Муниципальная программа «Развитие транспортной системы» на 2023-2028 годы </t>
  </si>
  <si>
    <t>Реконструкция транспортного узла "ул. Академика Книповича - ул. Шмидта - ул. Траловая - ул. Подгорная" и увеличение количества полос движения с 2 до 4 на участках улично-дорожной сети - ул. Траловая, Портовый проезд (до Морского вокзала) г. Мурманск"</t>
  </si>
  <si>
    <t>ММБУ "Управление дорожного хозяйства" (далее - ММБУ "УДХ"), КРГХ</t>
  </si>
  <si>
    <t>2023 - 2024</t>
  </si>
  <si>
    <t>Капитальный ремонт ул. Подгорной, от примыкания с ул. Фестивальной до дома 92 по ул. Подгорной</t>
  </si>
  <si>
    <t>ММБУ "УДХ", КРГХ</t>
  </si>
  <si>
    <t>1,144 км</t>
  </si>
  <si>
    <t>Капитальный ремонт ул. Героев Рыбачьего, от примыкания с ул. Капитана Копытова до дома 33 по ул. Героев Рыбачьего и проезда до дома 4 по ул. Шабалина</t>
  </si>
  <si>
    <t>0,454 км</t>
  </si>
  <si>
    <t>Капитальный ремонт проезда Серпантина</t>
  </si>
  <si>
    <t>0,65 км</t>
  </si>
  <si>
    <t>0,17 км</t>
  </si>
  <si>
    <t>Капитальный ремонт светофорных объектов</t>
  </si>
  <si>
    <t>ММБУ "Центр организации дорожного движения" (далее - ММБУ "ЦОДД"), КРГХ</t>
  </si>
  <si>
    <t>2 ед.</t>
  </si>
  <si>
    <t>Строительство очистных сооружений на выпусках ливневой канализации в водные объекты</t>
  </si>
  <si>
    <t>Строительство площадки для временного складирования снега</t>
  </si>
  <si>
    <t>Количество реконструированных объектов - 1 ед.</t>
  </si>
  <si>
    <t>Количество разработанной проектной документации - 1 ед.</t>
  </si>
  <si>
    <t>Длительное получение и согласование технических условий с ОАО "РЖД" и ГМК "Норильский никель", технических условий на тех.присоединение к сетям электрохозяйства АО "МОЭСК"</t>
  </si>
  <si>
    <t>Оказание услуг по проведению повторной государственной экспертизы проектной документации в части проверки достоверности определения сметной стоимости</t>
  </si>
  <si>
    <t>да</t>
  </si>
  <si>
    <t>Конкурсные процедуры признаны несостоявшимися</t>
  </si>
  <si>
    <t>Не выполнено, средства перераспределены на другие мероприятия</t>
  </si>
  <si>
    <r>
      <t xml:space="preserve">Капитальный ремонт пешеходной связи по ул. Туристов вдоль "Прогимназии </t>
    </r>
    <r>
      <rPr>
        <sz val="12"/>
        <color rgb="FFFF0000"/>
        <rFont val="Times New Roman"/>
        <family val="1"/>
        <charset val="204"/>
      </rPr>
      <t>№</t>
    </r>
    <r>
      <rPr>
        <sz val="12"/>
        <color theme="1"/>
        <rFont val="Times New Roman"/>
        <family val="1"/>
        <charset val="204"/>
      </rPr>
      <t xml:space="preserve"> 61"</t>
    </r>
  </si>
  <si>
    <t>Количество капитально отремонтированных дорог, 5 ед.  (комплекс работ, при котором полностью восстанавливается поврежденное дорожное полотно, начиная от грунтового основания дороги, заканчивая асфальтовым покрытием. Данная процедура также подразумевает восстановление состояния всех конструкций, которые являются неотъемлемой частью автодороги)</t>
  </si>
  <si>
    <t>нет</t>
  </si>
  <si>
    <t>Нарушение подрядной организацией сроков выполнения работ связано с необходимостью изменения проектных решений и доработкой технической и рабочей документации. 
Заврешение работ ожидается в весенне-летний период 2024 года</t>
  </si>
  <si>
    <t>В соответствии с заключенным договором срок выполнения работ в период 2023-2024 г.г.
Выполнена подготовка территории и земляные работы, устройство основания из ПГС на проезде к Шабалина, 4. Ведутся работы по устройству ливневой канализации</t>
  </si>
  <si>
    <t>Основные работы завершены. Не выполнено подключение светофорного объекта.</t>
  </si>
  <si>
    <t>Работы на объекте завершены</t>
  </si>
  <si>
    <t>Экономия по результатм выполнения работ</t>
  </si>
  <si>
    <t>Уменьшение объемов выполняемых работ</t>
  </si>
  <si>
    <t>Экономия по результатм выполнения работ.
Уменьшение объемов выполняемых работ</t>
  </si>
  <si>
    <t>Количество обустроенных детских площадок - 30 шт.</t>
  </si>
  <si>
    <t>По результатам диагностики автомобильных дорог было определено 18 участков, общей протяженностью 14,3 км, требующих проведение работ по приведению в нормативное состояние. В 2022 году выполнен ремонт 29 участков дорог, общей протяженностью 13,93 км.</t>
  </si>
  <si>
    <t xml:space="preserve">В соответствии с заключенным договором срок выполнения работ в период 2023-2024 г.г.
Выполнено фрезерование, поставлены материалы (колодцы, трубы), разрешение на земляные работы получено. 
</t>
  </si>
  <si>
    <t>Площадь нанесенной/восстановленной дорожной разметки 30491,3 кв.м.</t>
  </si>
  <si>
    <t>Площадь нанесенной/восстановленной дорожной разметки 31177,5 кв.м.</t>
  </si>
  <si>
    <t>Устройство 4 новых остановочных пунктов</t>
  </si>
  <si>
    <t>Устроено 0 остановочных пунктов</t>
  </si>
  <si>
    <t>Количество устроенных/ приведенных в соответствии с требованиями национальных стандартов пешеходных переходов, 12 ед.</t>
  </si>
  <si>
    <t>Количество устроенных/ приведенных в соответствии с требованиями национальных стандартов пешеходных переходов 12 ед.</t>
  </si>
  <si>
    <t>Протяженность устроенных барьерных ограждений, 887 п.м.</t>
  </si>
  <si>
    <t>Протяженность устроенных барьерных ограждений, 0 п.м.</t>
  </si>
  <si>
    <t>Протяженность установленных пешеходных ограничивающих ограждений, 500 п.м.</t>
  </si>
  <si>
    <t>Протяженность установленных пешеходных ограничивающих ограждений, 0 п.м.</t>
  </si>
  <si>
    <t>Количество пешеходных переходов, на которых нанесена дорожная разметка холодным пластиком, 28 ед.</t>
  </si>
  <si>
    <t>Количество установленных светильников, 228 ед</t>
  </si>
  <si>
    <t>Количество установленных искусственных дорожных неровностей, 6 шт.</t>
  </si>
  <si>
    <t>Количество установленных искусственных дорожных неровностей, 0 шт.</t>
  </si>
  <si>
    <t>Количество светофорных объектов, подключенных к автоматизированной системе управления дорожным движением, 40 шт.до конца реализации программы</t>
  </si>
  <si>
    <t>Количество светофорных объектов, подключенных к автоматизированной системе управления дорожным движением по итогу 2023 года, 12 шт.</t>
  </si>
  <si>
    <t>Договор расторгнут в связи с неоисполнением подрядчиком своих обязательств</t>
  </si>
  <si>
    <t>Количество светофорных объектов, подключенных к автоматизированной системе управления дорожным движением в 2023 году, 10 шт.</t>
  </si>
  <si>
    <t>Количество билетов, проданных с предоставлением льготы при оплате проезда по муниципальным маршрутам регулярных перевозок автомобильным транспортом и городским наземным электрическим транспортом общего пользования в границах муниципального образования город Мурманск, 1203 ед.
Количество маршрутов автомобильного транспорта и городского наземного электрического транспорта, на которых предоставляется право льготного проезда отдельным категориям граждан, 20 ед.</t>
  </si>
  <si>
    <t>Количество билетов, проданных с предоставлением льготы при оплате проезда по муниципальным маршрутам регулярных перевозок автомобильным транспортом и городским наземным электрическим транспортом общего пользования в границах муниципального образования город Мурманск, 807 ед.
Количество маршрутов автомобильного транспорта и городского наземного электрического транспорта, на которых предоставляется право льготного проезда отдельным категориям граждан, 20 ед.</t>
  </si>
  <si>
    <t>низкая востребованность</t>
  </si>
  <si>
    <t>протяженность автомобильных дорог, находящихся на содержании - 213,7 км</t>
  </si>
  <si>
    <t>количество приобретенных стекол для ремонта остановочных павильонов - 353 шт.</t>
  </si>
  <si>
    <t>площадь озеленительных полоси газонов, подлежащих выкашиванию - 208,8 тыс. кв.м</t>
  </si>
  <si>
    <t>количество приобретенных урн - 67 шт.</t>
  </si>
  <si>
    <t>количество приобретенных ящиков для песка - 42 шт.</t>
  </si>
  <si>
    <t>количество приобретенных транспортных средств - 4 ед.</t>
  </si>
  <si>
    <t>количество приобретенных средств (вазоны, цветочниц) - 57шт.</t>
  </si>
  <si>
    <t>количество приобретенных средств (вазоны, цветочниц) - 57 шт.</t>
  </si>
  <si>
    <t>количество приобретенных средств (вазоны, цветочниц) - 22 шт.</t>
  </si>
  <si>
    <t>площадь озеленительных полоси газонов, подлежащих выкашиванию - 210,5 тыс. кв.м</t>
  </si>
  <si>
    <t>разработка проектной документации - 1 ед.</t>
  </si>
  <si>
    <t>количество объетов технических средств, находящихся на содержании - 8501 ед.</t>
  </si>
  <si>
    <t>площадь уборки - 1152,03 тыс. кв.м</t>
  </si>
  <si>
    <t>закупка песка, соли - 23,138 тыс. т</t>
  </si>
  <si>
    <t>Мероприятие "Софинансирование за счет средств местного бюджета к  субсидии биз областного бюджета бюджету муниципального образования городской округ город-герой Мурманск на осуществление городом-героем Мурманском функций административного центра области"</t>
  </si>
  <si>
    <t>площадь отремонтированного асфальтобетонного покрытия - 26 807,87 кв.м</t>
  </si>
  <si>
    <t>площадь отремонтированного асфальтобетонного покрытия -                   27 256,18 кв.м</t>
  </si>
  <si>
    <t>приобретение и установка теплых автопавильонов - 20 шт.</t>
  </si>
  <si>
    <t>количество приобретенной коммунальной техники для уборки территорий - 2 ед.</t>
  </si>
  <si>
    <t>количество пешеходных переходов, оснащенных системой радиоинформирования и звукового ориентирования - 12 шт.</t>
  </si>
  <si>
    <t>количество объектов благоустройства, находящихся на содержании - 17 ед.</t>
  </si>
  <si>
    <t>количество приобретенных скамеек - 35 шт.</t>
  </si>
  <si>
    <t>площадь объектов озеленения, находящихся на содержании - 557,3 тыс. кв.м</t>
  </si>
  <si>
    <t>количество перевезенных безродных, невостребованных и неопознанных тел (останков) умерших (погибших) в морг - 361</t>
  </si>
  <si>
    <t>количество перевезенных безродных, невостребованных и неопознанных тел (останков) умерших (погибших) в морг - 296</t>
  </si>
  <si>
    <t>фактическое количество вывезенных тел умерших</t>
  </si>
  <si>
    <t>уборочная площадь горосдких кладбищ (зима/лето) - 161,4/ 663,2 тыс. кв.м</t>
  </si>
  <si>
    <t xml:space="preserve">фактическое потребление электрической энергии в соответствии с приборами учета </t>
  </si>
  <si>
    <t>объем потребляемой электроэнергии на освещение городского кладбища - 584,8 тыс.кВт.ч</t>
  </si>
  <si>
    <t>объем потребляемой электроэнергии на освещение улиц и дворовых территорий - 12950,0  тыс.кВт.ч</t>
  </si>
  <si>
    <t>объем потребляемой электроэнергии на освещение улиц и дворовых территорий - 12583,6  тыс.кВт.ч</t>
  </si>
  <si>
    <t>объем потребляемой электроэнергии на освещение городского кладбища - 450,5 тыс.кВт.ч</t>
  </si>
  <si>
    <t>количество обслуживаемых светильников, расположенных на территории городского кладбища- 357 шт.</t>
  </si>
  <si>
    <t>предоставление транспортных услуг в выходные и праздничные дни</t>
  </si>
  <si>
    <t>количество нанесенных эпитафий - 8</t>
  </si>
  <si>
    <t>количество обслуживаемых объектов - 10 шт.</t>
  </si>
  <si>
    <t>количество переподключенных объектов АХП к сетям наружного освещения - 9 шт.</t>
  </si>
  <si>
    <t>количество перенесенных (устроенных) опор освещения - 1 ед.</t>
  </si>
  <si>
    <t>количество установленных программно-аппаратных комплексов "ГЕЛИОС" - 69 шт. количество установленных датчиков - 12 шт.</t>
  </si>
  <si>
    <t>количество установленных светильников- 30 ед.</t>
  </si>
  <si>
    <t>количество объетов технических средств, находящихся на содержании - 8688 ед.</t>
  </si>
  <si>
    <t>договор расторгнут в связи с неисполнением подрядчиком своих обязательств</t>
  </si>
  <si>
    <t>отсутствие потенциального подрядчика</t>
  </si>
  <si>
    <t>фактическое потребление электрической энергии по приборам учета</t>
  </si>
  <si>
    <t>выполнение комплекса мероприятий, направленных на снижение потребления электрической энергии</t>
  </si>
  <si>
    <t>фактическое количество перевезенных тел умерших</t>
  </si>
  <si>
    <t>Выполнен капитальный ремонт светофорных объектов на двух перекрестках: "ул. Капита Копытова - пр. Михаила Бабикова", "ул. Папанина - ул. Карла Маркса"</t>
  </si>
  <si>
    <t>в соответствии с заключенным гражданско-правовым договором срок выполнения работ 28.04.2024</t>
  </si>
  <si>
    <t>Выполнение работ по ремонту автомобильной дороги общего пользования местного значения в Ленинском административном округе города Мурманска (Нижне-Ростинское шоссе)</t>
  </si>
  <si>
    <t>Мероприятие выполнено в полном объеме</t>
  </si>
  <si>
    <t>Количество оснащенных общеобразовательных учреждений схемами безопасных маршрутов передвижения детей - 4 в год до конца реализации программы</t>
  </si>
  <si>
    <t>Количество оснащенных общеобразовательных учреждений схемами безопасных маршрутов передвижения детей - 4</t>
  </si>
  <si>
    <t>Протяженность устроенных барьерных ограждений - 887 п.м.</t>
  </si>
  <si>
    <t>осуществление контролякачества при выполнении дорожных работ на автомобильных дорогах общего пользования местного значения (ММБУ "УДХ")</t>
  </si>
  <si>
    <t xml:space="preserve">Приёмочная диагностика результатов работ по ремонту автомобильных дорог общего пользования местного значения в рамках национального проекта "Безопасные качественные дороги" в муниципальном образовании город Мурманск </t>
  </si>
  <si>
    <t xml:space="preserve">Инженерно-геологические (геодезические) изыскания, разработка и экспертиза проектной документации </t>
  </si>
  <si>
    <t xml:space="preserve">Инженерно-геологические (геодезические) изыскания, разработка и экспертиза проектной документации по благоустройству кладбищ </t>
  </si>
  <si>
    <t>Выполнение работ по капитальному ремонту (устройству) пешеходной связи в районе домов №№ 1-5 по ул. Беринга во исполнение судебного решения</t>
  </si>
  <si>
    <t>Выполнение работ по капитальному ремонту (устройству) наружного освещения пешеходной связи от перекрестка ул. Чумбарова-Лучинского - ул. Аскольдовцев к домам 32 корп.1, 32 корп.2, 32 корп.3 Чумбарова-Лучинского во исполнение судебного решения</t>
  </si>
  <si>
    <t>Разработка научно-проектной документации для проведения ремонтно-реставрационных работ на объекте культурного наследия "Памятник Защитникам Советского Заполярья"</t>
  </si>
  <si>
    <t>Проведение лабораторных исследований (измерений) атмосферного воздуха на границе санитарно-защитной зоны городского кладбища</t>
  </si>
  <si>
    <t xml:space="preserve">Архитектурно-художественная подсветка телевизионной башни </t>
  </si>
  <si>
    <t>Оказание услуг по техническому обслуживанию и аварийному ремонту воздушной линии электропередачи по ул. Судоремонтной в жилом районе Абрам-Мыс</t>
  </si>
  <si>
    <t>Разработана проектная документация- 1 ед.</t>
  </si>
  <si>
    <t>Капитальный ремонт ливневой канализации в районе домов №№ 33а-47 по ул. Шмидта</t>
  </si>
  <si>
    <t xml:space="preserve">Заключен муниципальный контракт от 22.06.2023 
№ 0083-Д-23/Г/51-0058939/75-02. Выполнены работы по проведению повторной государственной экспертизы проектной документации в части проверки достоверности определения сметной стоимости выполнения работ по реконструкции объекта незавершенного строительства "Подземный переход через просп. Героев-североморцев" </t>
  </si>
  <si>
    <t>Выполнены работы по устройству ливневой канализации и ремонту асфальтобетонного покрытия на перекрестке ул. Героев Рыбачьего – ул. Шабалина – ул. Капитана Копытова, ведутся работы по благоустройству (устройство деревянных лестниц) в зеленой зоне</t>
  </si>
  <si>
    <t xml:space="preserve">Мероприятие выполнено в полном объеме   </t>
  </si>
  <si>
    <t>Выполнение работ по капитальному ремонту проезда Серпантин</t>
  </si>
  <si>
    <t xml:space="preserve">В соответствии с заключенным договором срок выполнения работ в период 2023-2024 г.г.
Выполнено фрезерование, поставлены материалы (колодцы, трубы), разрешение на земляные работы получено. </t>
  </si>
  <si>
    <t>Выполнен ремонт тротуаров протяженностью 1 190 п.м</t>
  </si>
  <si>
    <t>Выполнен ремонт тротуаров протяженностью 950 п.м</t>
  </si>
  <si>
    <t xml:space="preserve">Выполнен ремонт тротуаров протяженностьб 1 030 п.м </t>
  </si>
  <si>
    <t>Выполнен ремонт дороги протяженностью 850 п.м</t>
  </si>
  <si>
    <t>согласно п.1.3.4.1</t>
  </si>
  <si>
    <t>согласно п.1.3.4.2</t>
  </si>
  <si>
    <t>согласно п.1.3.4.3</t>
  </si>
  <si>
    <t>согласно п.1.3.4.4</t>
  </si>
  <si>
    <t xml:space="preserve">Выполнен ремонт дорог протяженностью 810 п.м </t>
  </si>
  <si>
    <t>Выполнен ремонт дорог протяженностьб  3 300 п.м</t>
  </si>
  <si>
    <t xml:space="preserve">Выполнен ремонт дорог протяженностью 14 360 п.м. </t>
  </si>
  <si>
    <t>согласно п.1.1.1.1.</t>
  </si>
  <si>
    <t xml:space="preserve">В соответствии с заключенными договорами срок выполнения работ в 2023-2024 годы  </t>
  </si>
  <si>
    <t>В 2023 году выполнялись работы 1 этапа, в 2024 планируется выполнение работ 2 этапа и завершение работ</t>
  </si>
  <si>
    <t>Приобретено прицеп специальный подметально-уборочный "Бродвей" в количестве 2 ед.</t>
  </si>
  <si>
    <t>Проведена государственная экспертиза проектной документации в части проверки достоверности определения сметной стоимости  в отношении объекта "Капитальный ремонт по проезду Серпантин"</t>
  </si>
  <si>
    <t>Выполнена установка малых архитектурных форм на 29 площадках</t>
  </si>
  <si>
    <t>Остаток финансирования выполнения работ за прошлые периоды по заключенным договорам с ООО "Чистый город"</t>
  </si>
  <si>
    <t>В связи с тем, что предусмотренные денежные средства носят целевой характер в адрес Министерства градостроительства и благоустройства Мурманской области направлена информация об образовавшейя экономиии с целью подписания дополнительного соглашения в части уменьшения предусмотенных бюджетных ассигнований</t>
  </si>
  <si>
    <t>В связи завершением разработки проектной и закупочной документации к концу 3 квартала 2023 года, а также отсутствием потенциальных подрядчиков проведение закупочных процедур признано нецелесообразным</t>
  </si>
  <si>
    <t>Низкая дисциплина водителей транспортных средств</t>
  </si>
  <si>
    <t>усиление контроля за участниками дорожного движения</t>
  </si>
  <si>
    <t>корректировка плана на последующие годы реализацмм программы</t>
  </si>
  <si>
    <t>проведение аукциона в более ранние сроки</t>
  </si>
  <si>
    <t>Нварушение подрядчиком сроков исполнения обязательств</t>
  </si>
  <si>
    <t>учет принятых в муниципальную собственность дорог в плане проведения ремонта</t>
  </si>
  <si>
    <t xml:space="preserve">Фактическая потребность в финансировании </t>
  </si>
  <si>
    <t>В целях заключения договора на выплнене работ по устройству пешеходной связи объявлен аукцион, признан несосторяшимся в связи с тем, что не было подано ни одной заявки</t>
  </si>
  <si>
    <t>Объявленный в целях заключения договора на выполнение работ по устройству пешеходной связи аукцион признан несосторяшимся в связи с тем, что не было подано ни одной заявки</t>
  </si>
  <si>
    <t>Проектная документация в стадии разработки、
Получены согласования технических условий с ОАО «РЖД», В личный кабинет ГОАУ "Управление государственной экспертизы Мурманской области" загружена документация для заключения договора на прохождение государственной экспертизы. Ожидается подписание договора. Работы исполнителем не выполнены и не предъявлены к оплате. Исполнение запланировано на 2024 год</t>
  </si>
  <si>
    <t xml:space="preserve">Выполнение ремонта дорог общего пользования местного значения, а также вновь принятых объектов в муниципальную собственность. </t>
  </si>
  <si>
    <t>В связи с отсцутствием ПСД (см.пункт 1.1.3) заключение договора на реконструкцию объекта не представляется возможным.</t>
  </si>
  <si>
    <t xml:space="preserve">В отсутствии проектной документации и заключения государственной экспертизы договор заключить не представляется возможным. </t>
  </si>
  <si>
    <t>средства перераспределены сводной бюджетной росписью на другие мероприятия</t>
  </si>
  <si>
    <t>Приемка работ не проведена, не предоставлены документы на оплату</t>
  </si>
  <si>
    <t>Работы выполнены подрядчиком частично, документы на оплату работ не представлены</t>
  </si>
  <si>
    <t>Основные работы завершены. Не выполнено подключение светофорного объекта по причине задержки сроков поставки материалов</t>
  </si>
  <si>
    <t>Не выполнено подключение светофорного объекта по причине задержки сроков поставки материалов</t>
  </si>
  <si>
    <t xml:space="preserve">Работы подрядчиком не завершены в установленный срок. Ведется претензионная работа. </t>
  </si>
  <si>
    <t>В связи с завершением разработки проектной и закупочной документации к концу 3 квартала 2023 года, а также отсутствием потенциальных подрядчиков проведение закупочных процедур признано нецелесообразным</t>
  </si>
  <si>
    <t>Отсутствие потенциальных подрядчиков (по результатам анализа рынка)</t>
  </si>
  <si>
    <t>Отсутствие потенциальных подрядчиков(по итогам анализа рынка)</t>
  </si>
  <si>
    <t xml:space="preserve">В связи с тем, что подрядчик - ООО "Чистый город" не выполнил работы, предусмотренные договором, ММБУ "УДХ" принято решение о расторжении договора в одностороннем порядке. </t>
  </si>
  <si>
    <t>принятие в конце 2023 года в муниципальную собственность 7,4 км автомобильных дорог</t>
  </si>
  <si>
    <t>учсиление контроля за производством работ, ведение претензионной работы</t>
  </si>
  <si>
    <t>усиление текущего контроля за исполнением контрактов</t>
  </si>
  <si>
    <t xml:space="preserve">проведение аукциона в более ранние сроки </t>
  </si>
  <si>
    <t>Инженерно-геологические (геодезические) изыскания, разработка и экспертиза проектной документации на выполнение работ по капитальному ремонту автомобильных дорог (ММБУ "УДХ")</t>
  </si>
  <si>
    <r>
      <t xml:space="preserve">Выполнение работ по ремонту автомобильной дороги общего пользования местного значения в </t>
    </r>
    <r>
      <rPr>
        <i/>
        <sz val="9"/>
        <rFont val="Times New Roman"/>
        <family val="1"/>
        <charset val="204"/>
      </rPr>
      <t xml:space="preserve">Ленинском </t>
    </r>
    <r>
      <rPr>
        <i/>
        <sz val="9"/>
        <color theme="1"/>
        <rFont val="Times New Roman"/>
        <family val="1"/>
        <charset val="204"/>
      </rPr>
      <t>административном округе города Мурманска (</t>
    </r>
    <r>
      <rPr>
        <i/>
        <sz val="9"/>
        <rFont val="Times New Roman"/>
        <family val="1"/>
        <charset val="204"/>
      </rPr>
      <t>Нижне-Ростинское шоссе</t>
    </r>
    <r>
      <rPr>
        <i/>
        <sz val="9"/>
        <color theme="1"/>
        <rFont val="Times New Roman"/>
        <family val="1"/>
        <charset val="204"/>
      </rPr>
      <t>)</t>
    </r>
  </si>
  <si>
    <r>
      <t xml:space="preserve">Количество светофорных объектов, подключенных к автоматизированной системе управления дорожным движением, 40 шт.до конца реализации программы </t>
    </r>
    <r>
      <rPr>
        <i/>
        <u/>
        <sz val="9"/>
        <rFont val="Times New Roman"/>
        <family val="1"/>
        <charset val="204"/>
      </rPr>
      <t>(до конца 2023 года - 12 ед.)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</si>
</sst>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b/>
      <sz val="9"/>
      <color theme="1"/>
      <name val="Times New Roman"/>
      <family val="1"/>
      <charset val="204"/>
    </font>
    <font>
      <sz val="9"/>
      <color theme="1"/>
      <name val="Times New Roman"/>
      <family val="1"/>
      <charset val="204"/>
    </font>
    <font>
      <i/>
      <sz val="9"/>
      <color theme="1"/>
      <name val="Times New Roman"/>
      <family val="1"/>
      <charset val="204"/>
    </font>
    <font>
      <i/>
      <sz val="9"/>
      <name val="Times New Roman"/>
      <family val="1"/>
      <charset val="204"/>
    </font>
    <font>
      <sz val="9"/>
      <name val="Times New Roman"/>
      <family val="1"/>
      <charset val="204"/>
    </font>
    <font>
      <sz val="9"/>
      <color theme="1"/>
      <name val="Calibri"/>
      <family val="2"/>
      <scheme val="minor"/>
    </font>
    <font>
      <i/>
      <u/>
      <sz val="9"/>
      <name val="Times New Roman"/>
      <family val="1"/>
      <charset val="204"/>
    </font>
    <font>
      <b/>
      <i/>
      <sz val="9"/>
      <color theme="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69">
    <xf numFmtId="0" fontId="0" fillId="0" borderId="0" xfId="0"/>
    <xf numFmtId="2" fontId="3" fillId="0" borderId="1" xfId="0" applyNumberFormat="1" applyFont="1" applyBorder="1" applyAlignment="1">
      <alignment wrapText="1"/>
    </xf>
    <xf numFmtId="0" fontId="2" fillId="0" borderId="1" xfId="0" applyFont="1" applyBorder="1" applyAlignment="1">
      <alignment wrapText="1"/>
    </xf>
    <xf numFmtId="2" fontId="2" fillId="0" borderId="1" xfId="0" applyNumberFormat="1" applyFont="1" applyBorder="1" applyAlignment="1">
      <alignment wrapText="1"/>
    </xf>
    <xf numFmtId="0" fontId="2" fillId="0" borderId="0" xfId="0" applyFont="1" applyAlignment="1">
      <alignment wrapText="1"/>
    </xf>
    <xf numFmtId="0" fontId="3" fillId="0" borderId="0" xfId="0" applyFont="1" applyAlignment="1">
      <alignment wrapText="1"/>
    </xf>
    <xf numFmtId="2" fontId="2" fillId="0" borderId="0" xfId="0" applyNumberFormat="1" applyFont="1" applyAlignment="1">
      <alignment wrapText="1"/>
    </xf>
    <xf numFmtId="0" fontId="2" fillId="0" borderId="1" xfId="0" applyFont="1" applyBorder="1" applyAlignment="1">
      <alignment horizontal="center" vertical="center" wrapText="1"/>
    </xf>
    <xf numFmtId="0" fontId="3" fillId="0" borderId="1" xfId="0" applyFont="1" applyBorder="1" applyAlignment="1">
      <alignment wrapText="1"/>
    </xf>
    <xf numFmtId="4" fontId="2" fillId="0" borderId="0" xfId="0" applyNumberFormat="1" applyFont="1" applyAlignment="1">
      <alignment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vertical="top" wrapText="1"/>
    </xf>
    <xf numFmtId="0" fontId="4" fillId="0" borderId="0" xfId="0" applyFont="1" applyAlignment="1">
      <alignment wrapText="1"/>
    </xf>
    <xf numFmtId="4" fontId="4" fillId="2" borderId="1" xfId="0" applyNumberFormat="1" applyFont="1" applyFill="1" applyBorder="1" applyAlignment="1">
      <alignment wrapText="1"/>
    </xf>
    <xf numFmtId="0" fontId="5" fillId="0" borderId="0" xfId="0" applyFont="1"/>
    <xf numFmtId="0" fontId="5" fillId="0" borderId="0" xfId="0" applyFont="1" applyAlignment="1">
      <alignment vertical="center" wrapText="1"/>
    </xf>
    <xf numFmtId="2" fontId="5" fillId="0" borderId="0" xfId="0" applyNumberFormat="1" applyFont="1" applyAlignment="1">
      <alignment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2" fontId="5" fillId="2" borderId="1" xfId="0" applyNumberFormat="1" applyFont="1" applyFill="1" applyBorder="1" applyAlignment="1">
      <alignment vertical="center" wrapText="1"/>
    </xf>
    <xf numFmtId="2" fontId="5" fillId="0" borderId="0" xfId="0" applyNumberFormat="1" applyFont="1"/>
    <xf numFmtId="0" fontId="6" fillId="0" borderId="1" xfId="0" applyFont="1" applyBorder="1" applyAlignment="1">
      <alignment vertical="center" wrapText="1"/>
    </xf>
    <xf numFmtId="2" fontId="6" fillId="0" borderId="1" xfId="0" applyNumberFormat="1" applyFont="1" applyBorder="1" applyAlignment="1">
      <alignment vertical="center" wrapText="1"/>
    </xf>
    <xf numFmtId="0" fontId="6" fillId="0" borderId="0" xfId="0" applyFont="1"/>
    <xf numFmtId="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164" fontId="6" fillId="0" borderId="1" xfId="0" applyNumberFormat="1" applyFont="1" applyBorder="1" applyAlignment="1">
      <alignment vertical="center" wrapText="1"/>
    </xf>
    <xf numFmtId="4" fontId="8" fillId="2" borderId="1" xfId="0" applyNumberFormat="1" applyFont="1" applyFill="1" applyBorder="1" applyAlignment="1">
      <alignment vertical="center" wrapText="1"/>
    </xf>
    <xf numFmtId="2" fontId="8" fillId="2" borderId="1" xfId="0" applyNumberFormat="1" applyFont="1" applyFill="1" applyBorder="1" applyAlignment="1">
      <alignment vertical="center" wrapText="1"/>
    </xf>
    <xf numFmtId="0" fontId="10" fillId="0" borderId="0" xfId="0" applyFont="1" applyAlignment="1">
      <alignment horizontal="center" wrapText="1"/>
    </xf>
    <xf numFmtId="0" fontId="10" fillId="0" borderId="5" xfId="0" applyFont="1" applyBorder="1" applyAlignment="1">
      <alignment horizontal="center" wrapText="1"/>
    </xf>
    <xf numFmtId="4" fontId="10" fillId="0" borderId="5" xfId="0" applyNumberFormat="1" applyFont="1" applyBorder="1" applyAlignment="1">
      <alignment horizontal="center" wrapText="1"/>
    </xf>
    <xf numFmtId="4" fontId="10" fillId="0" borderId="0" xfId="0" applyNumberFormat="1" applyFont="1" applyAlignment="1">
      <alignment horizontal="center" wrapText="1"/>
    </xf>
    <xf numFmtId="0" fontId="10" fillId="0" borderId="5"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Alignment="1">
      <alignment horizontal="center" vertical="top"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9" fillId="0" borderId="1" xfId="0" applyFont="1" applyBorder="1" applyAlignment="1">
      <alignment wrapText="1"/>
    </xf>
    <xf numFmtId="4" fontId="9" fillId="0" borderId="1" xfId="0" applyNumberFormat="1" applyFont="1" applyBorder="1" applyAlignment="1">
      <alignment wrapText="1"/>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10" fillId="0" borderId="1" xfId="0" applyFont="1" applyBorder="1" applyAlignment="1">
      <alignment wrapText="1"/>
    </xf>
    <xf numFmtId="4" fontId="10" fillId="0" borderId="1" xfId="0" applyNumberFormat="1" applyFont="1" applyBorder="1" applyAlignment="1">
      <alignment wrapText="1"/>
    </xf>
    <xf numFmtId="0" fontId="10" fillId="0" borderId="1" xfId="0" applyFont="1" applyBorder="1" applyAlignment="1">
      <alignment horizontal="left" vertical="top" wrapText="1"/>
    </xf>
    <xf numFmtId="2" fontId="10" fillId="3" borderId="2" xfId="1" applyNumberFormat="1" applyFont="1" applyFill="1" applyBorder="1" applyAlignment="1">
      <alignment horizontal="right" vertical="center" wrapText="1"/>
    </xf>
    <xf numFmtId="2" fontId="10" fillId="0" borderId="1" xfId="0" applyNumberFormat="1" applyFont="1" applyBorder="1" applyAlignment="1">
      <alignment horizontal="center" vertical="center" wrapText="1"/>
    </xf>
    <xf numFmtId="0" fontId="11" fillId="0" borderId="1" xfId="0" applyFont="1" applyBorder="1" applyAlignment="1">
      <alignment wrapText="1"/>
    </xf>
    <xf numFmtId="4" fontId="11" fillId="0" borderId="1" xfId="0" applyNumberFormat="1" applyFont="1" applyBorder="1" applyAlignment="1">
      <alignment wrapText="1"/>
    </xf>
    <xf numFmtId="4" fontId="11" fillId="0" borderId="1" xfId="0" applyNumberFormat="1" applyFont="1" applyFill="1" applyBorder="1" applyAlignment="1">
      <alignment wrapText="1"/>
    </xf>
    <xf numFmtId="4" fontId="12" fillId="2" borderId="1" xfId="0" applyNumberFormat="1" applyFont="1" applyFill="1" applyBorder="1" applyAlignment="1">
      <alignment wrapText="1"/>
    </xf>
    <xf numFmtId="4" fontId="11" fillId="3" borderId="1" xfId="0" applyNumberFormat="1" applyFont="1" applyFill="1" applyBorder="1" applyAlignment="1">
      <alignment wrapText="1"/>
    </xf>
    <xf numFmtId="4" fontId="13" fillId="2" borderId="1" xfId="0" applyNumberFormat="1" applyFont="1" applyFill="1" applyBorder="1" applyAlignment="1">
      <alignment wrapText="1"/>
    </xf>
    <xf numFmtId="4" fontId="10" fillId="3" borderId="1" xfId="0" applyNumberFormat="1" applyFont="1" applyFill="1" applyBorder="1" applyAlignment="1">
      <alignment wrapText="1"/>
    </xf>
    <xf numFmtId="4" fontId="11" fillId="2" borderId="1" xfId="0" applyNumberFormat="1" applyFont="1" applyFill="1" applyBorder="1" applyAlignment="1">
      <alignment wrapText="1"/>
    </xf>
    <xf numFmtId="0" fontId="10" fillId="0" borderId="0" xfId="0" applyFont="1" applyAlignment="1">
      <alignment wrapText="1"/>
    </xf>
    <xf numFmtId="2" fontId="10" fillId="0" borderId="0" xfId="0" applyNumberFormat="1" applyFont="1" applyAlignment="1">
      <alignment wrapText="1"/>
    </xf>
    <xf numFmtId="0" fontId="10" fillId="0" borderId="1" xfId="0" applyFont="1" applyBorder="1" applyAlignment="1">
      <alignment horizontal="center" vertical="center"/>
    </xf>
    <xf numFmtId="0" fontId="9" fillId="0" borderId="1" xfId="0" applyFont="1" applyBorder="1" applyAlignment="1">
      <alignment horizontal="left" vertical="center" wrapText="1"/>
    </xf>
    <xf numFmtId="2" fontId="9"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2" fontId="10" fillId="0" borderId="1" xfId="0" applyNumberFormat="1" applyFont="1" applyBorder="1" applyAlignment="1">
      <alignment horizontal="left" vertical="center" wrapText="1"/>
    </xf>
    <xf numFmtId="0" fontId="10" fillId="2" borderId="1" xfId="0" applyFont="1" applyFill="1" applyBorder="1" applyAlignment="1">
      <alignment horizontal="left" vertical="top" wrapText="1"/>
    </xf>
    <xf numFmtId="164" fontId="10" fillId="2"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6" fillId="3"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4" borderId="1" xfId="0" applyFont="1" applyFill="1" applyBorder="1" applyAlignment="1">
      <alignment horizontal="center" vertical="top" wrapText="1"/>
    </xf>
    <xf numFmtId="0" fontId="10" fillId="4" borderId="1" xfId="0" applyFont="1" applyFill="1" applyBorder="1" applyAlignment="1">
      <alignment horizontal="left" vertical="top" wrapText="1"/>
    </xf>
    <xf numFmtId="0" fontId="13" fillId="2" borderId="1" xfId="0" applyFont="1" applyFill="1" applyBorder="1" applyAlignment="1">
      <alignment horizontal="center" vertical="top" wrapText="1"/>
    </xf>
    <xf numFmtId="16" fontId="10" fillId="0" borderId="1" xfId="0" applyNumberFormat="1" applyFont="1" applyBorder="1" applyAlignment="1">
      <alignment horizontal="left" vertical="center" wrapText="1"/>
    </xf>
    <xf numFmtId="0" fontId="10" fillId="3" borderId="1"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3"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4"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0" borderId="1" xfId="0" applyFont="1" applyBorder="1" applyAlignment="1">
      <alignment horizontal="center" vertical="center" wrapText="1"/>
    </xf>
    <xf numFmtId="0" fontId="11" fillId="2" borderId="2"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3" xfId="0" applyFont="1" applyFill="1" applyBorder="1" applyAlignment="1">
      <alignment horizontal="left" vertical="top"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1" fillId="2" borderId="1" xfId="0"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10" fillId="0" borderId="4"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0" borderId="1" xfId="0" applyFont="1" applyBorder="1" applyAlignment="1">
      <alignment horizontal="center" vertical="top" wrapText="1"/>
    </xf>
    <xf numFmtId="0" fontId="11" fillId="0" borderId="2"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14" fontId="11" fillId="0" borderId="2"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9" fillId="0" borderId="1" xfId="0" applyFont="1" applyBorder="1" applyAlignment="1">
      <alignment horizontal="center" vertical="top" wrapText="1"/>
    </xf>
    <xf numFmtId="0" fontId="11" fillId="3" borderId="1" xfId="0" applyFont="1" applyFill="1" applyBorder="1" applyAlignment="1">
      <alignment horizontal="center" vertical="top" wrapText="1"/>
    </xf>
    <xf numFmtId="0" fontId="11" fillId="3" borderId="1" xfId="0" applyFont="1" applyFill="1" applyBorder="1" applyAlignment="1">
      <alignment horizontal="center"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3"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3" xfId="0" applyFont="1" applyFill="1" applyBorder="1" applyAlignment="1">
      <alignment horizontal="center" vertical="top" wrapText="1"/>
    </xf>
    <xf numFmtId="14" fontId="10" fillId="0" borderId="2" xfId="0" applyNumberFormat="1" applyFont="1" applyBorder="1" applyAlignment="1">
      <alignment horizontal="center" vertical="center" wrapText="1"/>
    </xf>
    <xf numFmtId="0" fontId="10" fillId="2" borderId="2"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3" xfId="0" applyFont="1" applyFill="1" applyBorder="1" applyAlignment="1">
      <alignment horizontal="center" vertical="top" wrapText="1"/>
    </xf>
    <xf numFmtId="0" fontId="14" fillId="0" borderId="4" xfId="0" applyFont="1" applyBorder="1" applyAlignment="1">
      <alignment horizontal="center" vertical="top" wrapText="1"/>
    </xf>
    <xf numFmtId="0" fontId="14" fillId="0" borderId="3" xfId="0" applyFont="1" applyBorder="1" applyAlignment="1">
      <alignment horizontal="center" vertical="top" wrapText="1"/>
    </xf>
    <xf numFmtId="16" fontId="11" fillId="0" borderId="1" xfId="0" applyNumberFormat="1" applyFont="1" applyBorder="1" applyAlignment="1">
      <alignment horizontal="center" vertical="center" wrapText="1"/>
    </xf>
    <xf numFmtId="0" fontId="3" fillId="0" borderId="0" xfId="0" applyFont="1" applyAlignment="1">
      <alignment horizontal="center" wrapText="1"/>
    </xf>
    <xf numFmtId="2" fontId="10"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Alignment="1">
      <alignment horizontal="center" vertical="center" wrapText="1"/>
    </xf>
  </cellXfs>
  <cellStyles count="3">
    <cellStyle name="Обычный" xfId="0" builtinId="0"/>
    <cellStyle name="Обычный 2" xfId="1"/>
    <cellStyle name="Финансов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71"/>
  <sheetViews>
    <sheetView view="pageBreakPreview" zoomScale="60" zoomScaleNormal="85" workbookViewId="0">
      <selection activeCell="G27" sqref="G27:G31"/>
    </sheetView>
  </sheetViews>
  <sheetFormatPr defaultColWidth="8.88671875" defaultRowHeight="13.8" x14ac:dyDescent="0.25"/>
  <cols>
    <col min="1" max="1" width="6.6640625" style="4" customWidth="1"/>
    <col min="2" max="2" width="17.44140625" style="4" customWidth="1"/>
    <col min="3" max="3" width="8.5546875" style="4" customWidth="1"/>
    <col min="4" max="4" width="14.88671875" style="9" customWidth="1"/>
    <col min="5" max="5" width="14.44140625" style="9" customWidth="1"/>
    <col min="6" max="6" width="11.33203125" style="9" customWidth="1"/>
    <col min="7" max="7" width="18.88671875" style="10" customWidth="1"/>
    <col min="8" max="8" width="19.33203125" style="10" customWidth="1"/>
    <col min="9" max="9" width="7.77734375" style="11" customWidth="1"/>
    <col min="10" max="10" width="12.6640625" style="12" customWidth="1"/>
    <col min="11" max="11" width="9.6640625" style="10" customWidth="1"/>
    <col min="12" max="16384" width="8.88671875" style="4"/>
  </cols>
  <sheetData>
    <row r="1" spans="1:11" ht="14.4" customHeight="1" x14ac:dyDescent="0.25">
      <c r="A1" s="129" t="s">
        <v>33</v>
      </c>
      <c r="B1" s="129"/>
      <c r="C1" s="129"/>
      <c r="D1" s="129"/>
      <c r="E1" s="129"/>
      <c r="F1" s="129"/>
      <c r="G1" s="129"/>
      <c r="H1" s="129"/>
      <c r="I1" s="129"/>
      <c r="J1" s="129"/>
      <c r="K1" s="129"/>
    </row>
    <row r="2" spans="1:11" x14ac:dyDescent="0.25">
      <c r="A2" s="130" t="s">
        <v>105</v>
      </c>
      <c r="B2" s="130"/>
      <c r="C2" s="130"/>
      <c r="D2" s="130"/>
      <c r="E2" s="130"/>
      <c r="F2" s="130"/>
      <c r="G2" s="130"/>
      <c r="H2" s="130"/>
      <c r="I2" s="130"/>
      <c r="J2" s="130"/>
      <c r="K2" s="130"/>
    </row>
    <row r="3" spans="1:11" x14ac:dyDescent="0.25">
      <c r="A3" s="129" t="s">
        <v>34</v>
      </c>
      <c r="B3" s="129"/>
      <c r="C3" s="129"/>
      <c r="D3" s="129"/>
      <c r="E3" s="129"/>
      <c r="F3" s="129"/>
      <c r="G3" s="129"/>
      <c r="H3" s="129"/>
      <c r="I3" s="129"/>
      <c r="J3" s="129"/>
      <c r="K3" s="129"/>
    </row>
    <row r="4" spans="1:11" x14ac:dyDescent="0.25">
      <c r="A4" s="31"/>
      <c r="B4" s="31"/>
      <c r="C4" s="32"/>
      <c r="D4" s="33"/>
      <c r="E4" s="33"/>
      <c r="F4" s="34"/>
      <c r="G4" s="35"/>
      <c r="H4" s="35"/>
      <c r="I4" s="36"/>
      <c r="J4" s="37"/>
      <c r="K4" s="35"/>
    </row>
    <row r="5" spans="1:11" ht="31.2" customHeight="1" x14ac:dyDescent="0.25">
      <c r="A5" s="88" t="s">
        <v>0</v>
      </c>
      <c r="B5" s="88" t="s">
        <v>1</v>
      </c>
      <c r="C5" s="87" t="s">
        <v>2</v>
      </c>
      <c r="D5" s="87"/>
      <c r="E5" s="87"/>
      <c r="F5" s="90" t="s">
        <v>4</v>
      </c>
      <c r="G5" s="87" t="s">
        <v>5</v>
      </c>
      <c r="H5" s="87"/>
      <c r="I5" s="87"/>
      <c r="J5" s="88" t="s">
        <v>9</v>
      </c>
      <c r="K5" s="87" t="s">
        <v>10</v>
      </c>
    </row>
    <row r="6" spans="1:11" ht="48" x14ac:dyDescent="0.25">
      <c r="A6" s="89"/>
      <c r="B6" s="89"/>
      <c r="C6" s="38" t="s">
        <v>11</v>
      </c>
      <c r="D6" s="39" t="s">
        <v>3</v>
      </c>
      <c r="E6" s="39" t="s">
        <v>12</v>
      </c>
      <c r="F6" s="91"/>
      <c r="G6" s="38" t="s">
        <v>6</v>
      </c>
      <c r="H6" s="38" t="s">
        <v>7</v>
      </c>
      <c r="I6" s="38" t="s">
        <v>8</v>
      </c>
      <c r="J6" s="89"/>
      <c r="K6" s="87"/>
    </row>
    <row r="7" spans="1:11" s="5" customFormat="1" ht="34.200000000000003" x14ac:dyDescent="0.25">
      <c r="A7" s="80"/>
      <c r="B7" s="80" t="s">
        <v>106</v>
      </c>
      <c r="C7" s="40" t="s">
        <v>13</v>
      </c>
      <c r="D7" s="41">
        <f>D8+D9+D10+D11</f>
        <v>4742170.9000000004</v>
      </c>
      <c r="E7" s="41">
        <f>E8+E9+E10+E11</f>
        <v>2791107.4000000004</v>
      </c>
      <c r="F7" s="41">
        <f>E7/D7*100</f>
        <v>58.857166029170315</v>
      </c>
      <c r="G7" s="77"/>
      <c r="H7" s="42" t="s">
        <v>18</v>
      </c>
      <c r="I7" s="43">
        <f>I27+I272+I387+I727+I742</f>
        <v>40</v>
      </c>
      <c r="J7" s="81" t="s">
        <v>23</v>
      </c>
      <c r="K7" s="77" t="s">
        <v>23</v>
      </c>
    </row>
    <row r="8" spans="1:11" s="5" customFormat="1" ht="22.8" x14ac:dyDescent="0.25">
      <c r="A8" s="80"/>
      <c r="B8" s="80"/>
      <c r="C8" s="40" t="s">
        <v>14</v>
      </c>
      <c r="D8" s="41">
        <f>D28+D273+D388+D728+D743</f>
        <v>1843770.7</v>
      </c>
      <c r="E8" s="41">
        <f>E28+E273+E388+E728+E743</f>
        <v>1705773.4</v>
      </c>
      <c r="F8" s="41">
        <f t="shared" ref="F8:F9" si="0">E8/D8*100</f>
        <v>92.515484707507284</v>
      </c>
      <c r="G8" s="78"/>
      <c r="H8" s="42" t="s">
        <v>19</v>
      </c>
      <c r="I8" s="43">
        <f t="shared" ref="I8:I10" si="1">I28+I273+I388+I728+I743</f>
        <v>24</v>
      </c>
      <c r="J8" s="82"/>
      <c r="K8" s="78"/>
    </row>
    <row r="9" spans="1:11" s="5" customFormat="1" x14ac:dyDescent="0.25">
      <c r="A9" s="80"/>
      <c r="B9" s="80"/>
      <c r="C9" s="40" t="s">
        <v>16</v>
      </c>
      <c r="D9" s="41">
        <f t="shared" ref="D9:E11" si="2">D29+D274+D389+D729+D744</f>
        <v>2898400.2</v>
      </c>
      <c r="E9" s="41">
        <f>E29+E274+E389+E729+E744</f>
        <v>1085334.0000000002</v>
      </c>
      <c r="F9" s="41">
        <f t="shared" si="0"/>
        <v>37.445967606543782</v>
      </c>
      <c r="G9" s="78"/>
      <c r="H9" s="42" t="s">
        <v>20</v>
      </c>
      <c r="I9" s="43">
        <f t="shared" si="1"/>
        <v>12</v>
      </c>
      <c r="J9" s="82"/>
      <c r="K9" s="78"/>
    </row>
    <row r="10" spans="1:11" s="5" customFormat="1" x14ac:dyDescent="0.25">
      <c r="A10" s="80"/>
      <c r="B10" s="80"/>
      <c r="C10" s="40" t="s">
        <v>15</v>
      </c>
      <c r="D10" s="41">
        <f t="shared" si="2"/>
        <v>0</v>
      </c>
      <c r="E10" s="41">
        <f t="shared" si="2"/>
        <v>0</v>
      </c>
      <c r="F10" s="41"/>
      <c r="G10" s="78"/>
      <c r="H10" s="42" t="s">
        <v>21</v>
      </c>
      <c r="I10" s="43">
        <f t="shared" si="1"/>
        <v>4</v>
      </c>
      <c r="J10" s="82"/>
      <c r="K10" s="78"/>
    </row>
    <row r="11" spans="1:11" s="5" customFormat="1" ht="22.8" x14ac:dyDescent="0.25">
      <c r="A11" s="80"/>
      <c r="B11" s="80"/>
      <c r="C11" s="40" t="s">
        <v>17</v>
      </c>
      <c r="D11" s="41">
        <f t="shared" si="2"/>
        <v>0</v>
      </c>
      <c r="E11" s="41">
        <f t="shared" si="2"/>
        <v>0</v>
      </c>
      <c r="F11" s="41"/>
      <c r="G11" s="79"/>
      <c r="H11" s="42" t="s">
        <v>22</v>
      </c>
      <c r="I11" s="44">
        <f>I8/I7*100</f>
        <v>60</v>
      </c>
      <c r="J11" s="83"/>
      <c r="K11" s="79"/>
    </row>
    <row r="12" spans="1:11" s="5" customFormat="1" ht="24" x14ac:dyDescent="0.25">
      <c r="A12" s="87"/>
      <c r="B12" s="87" t="s">
        <v>75</v>
      </c>
      <c r="C12" s="45" t="s">
        <v>13</v>
      </c>
      <c r="D12" s="46">
        <f t="shared" ref="D12:E12" si="3">D13+D14+D15+D16</f>
        <v>4741913.0999999996</v>
      </c>
      <c r="E12" s="46">
        <f t="shared" si="3"/>
        <v>2790849.6</v>
      </c>
      <c r="F12" s="46">
        <f t="shared" ref="F12:F14" si="4">E12/D12*100</f>
        <v>58.854929247859914</v>
      </c>
      <c r="G12" s="92"/>
      <c r="H12" s="47" t="s">
        <v>18</v>
      </c>
      <c r="I12" s="38">
        <f>I7-I17-I22</f>
        <v>38</v>
      </c>
      <c r="J12" s="81" t="s">
        <v>23</v>
      </c>
      <c r="K12" s="77" t="s">
        <v>23</v>
      </c>
    </row>
    <row r="13" spans="1:11" s="5" customFormat="1" ht="24" x14ac:dyDescent="0.25">
      <c r="A13" s="87"/>
      <c r="B13" s="87"/>
      <c r="C13" s="45" t="s">
        <v>14</v>
      </c>
      <c r="D13" s="48">
        <f>D8-D18-D23</f>
        <v>1843512.9</v>
      </c>
      <c r="E13" s="48">
        <f>E8-E18-E23</f>
        <v>1705515.5999999999</v>
      </c>
      <c r="F13" s="46">
        <f t="shared" si="4"/>
        <v>92.514438060075406</v>
      </c>
      <c r="G13" s="93"/>
      <c r="H13" s="47" t="s">
        <v>19</v>
      </c>
      <c r="I13" s="38">
        <f t="shared" ref="I13:I15" si="5">I8-I18-I23</f>
        <v>22</v>
      </c>
      <c r="J13" s="82"/>
      <c r="K13" s="78"/>
    </row>
    <row r="14" spans="1:11" s="5" customFormat="1" x14ac:dyDescent="0.25">
      <c r="A14" s="87"/>
      <c r="B14" s="87"/>
      <c r="C14" s="45" t="s">
        <v>16</v>
      </c>
      <c r="D14" s="48">
        <f t="shared" ref="D14:E16" si="6">D9-D19-D24</f>
        <v>2898400.2</v>
      </c>
      <c r="E14" s="48">
        <f t="shared" si="6"/>
        <v>1085334.0000000002</v>
      </c>
      <c r="F14" s="46">
        <f t="shared" si="4"/>
        <v>37.445967606543782</v>
      </c>
      <c r="G14" s="93"/>
      <c r="H14" s="47" t="s">
        <v>20</v>
      </c>
      <c r="I14" s="38">
        <f t="shared" si="5"/>
        <v>12</v>
      </c>
      <c r="J14" s="82"/>
      <c r="K14" s="78"/>
    </row>
    <row r="15" spans="1:11" s="5" customFormat="1" x14ac:dyDescent="0.25">
      <c r="A15" s="87"/>
      <c r="B15" s="87"/>
      <c r="C15" s="45" t="s">
        <v>15</v>
      </c>
      <c r="D15" s="48">
        <f t="shared" si="6"/>
        <v>0</v>
      </c>
      <c r="E15" s="48">
        <f t="shared" si="6"/>
        <v>0</v>
      </c>
      <c r="F15" s="46"/>
      <c r="G15" s="93"/>
      <c r="H15" s="47" t="s">
        <v>21</v>
      </c>
      <c r="I15" s="38">
        <f t="shared" si="5"/>
        <v>4</v>
      </c>
      <c r="J15" s="82"/>
      <c r="K15" s="78"/>
    </row>
    <row r="16" spans="1:11" s="5" customFormat="1" ht="24" x14ac:dyDescent="0.25">
      <c r="A16" s="87"/>
      <c r="B16" s="87"/>
      <c r="C16" s="45" t="s">
        <v>17</v>
      </c>
      <c r="D16" s="48">
        <f t="shared" si="6"/>
        <v>0</v>
      </c>
      <c r="E16" s="48">
        <f t="shared" si="6"/>
        <v>0</v>
      </c>
      <c r="F16" s="46"/>
      <c r="G16" s="94"/>
      <c r="H16" s="47" t="s">
        <v>22</v>
      </c>
      <c r="I16" s="49">
        <f t="shared" ref="I16" si="7">I13/I12*100</f>
        <v>57.894736842105267</v>
      </c>
      <c r="J16" s="83"/>
      <c r="K16" s="79"/>
    </row>
    <row r="17" spans="1:11" s="5" customFormat="1" ht="24" x14ac:dyDescent="0.25">
      <c r="A17" s="87"/>
      <c r="B17" s="87" t="s">
        <v>74</v>
      </c>
      <c r="C17" s="45" t="s">
        <v>13</v>
      </c>
      <c r="D17" s="46">
        <f t="shared" ref="D17:E17" si="8">D18+D19+D20+D21</f>
        <v>17.8</v>
      </c>
      <c r="E17" s="46">
        <f t="shared" si="8"/>
        <v>17.8</v>
      </c>
      <c r="F17" s="46">
        <f t="shared" ref="F17:F18" si="9">E17/D17*100</f>
        <v>100</v>
      </c>
      <c r="G17" s="92"/>
      <c r="H17" s="47" t="s">
        <v>18</v>
      </c>
      <c r="I17" s="38">
        <f>COUNTA(I57)</f>
        <v>1</v>
      </c>
      <c r="J17" s="81" t="s">
        <v>23</v>
      </c>
      <c r="K17" s="77" t="s">
        <v>23</v>
      </c>
    </row>
    <row r="18" spans="1:11" s="5" customFormat="1" ht="24" x14ac:dyDescent="0.25">
      <c r="A18" s="87"/>
      <c r="B18" s="87"/>
      <c r="C18" s="45" t="s">
        <v>14</v>
      </c>
      <c r="D18" s="46">
        <f>D58</f>
        <v>17.8</v>
      </c>
      <c r="E18" s="46">
        <f>E58</f>
        <v>17.8</v>
      </c>
      <c r="F18" s="46">
        <f t="shared" si="9"/>
        <v>100</v>
      </c>
      <c r="G18" s="93"/>
      <c r="H18" s="47" t="s">
        <v>19</v>
      </c>
      <c r="I18" s="38">
        <f>COUNTIF(I57,"да")</f>
        <v>1</v>
      </c>
      <c r="J18" s="82"/>
      <c r="K18" s="78"/>
    </row>
    <row r="19" spans="1:11" s="5" customFormat="1" x14ac:dyDescent="0.25">
      <c r="A19" s="87"/>
      <c r="B19" s="87"/>
      <c r="C19" s="45" t="s">
        <v>16</v>
      </c>
      <c r="D19" s="46">
        <f t="shared" ref="D19:E21" si="10">D59</f>
        <v>0</v>
      </c>
      <c r="E19" s="46">
        <f t="shared" si="10"/>
        <v>0</v>
      </c>
      <c r="F19" s="46"/>
      <c r="G19" s="93"/>
      <c r="H19" s="47" t="s">
        <v>20</v>
      </c>
      <c r="I19" s="38">
        <f>COUNTIF(I57,"частично")</f>
        <v>0</v>
      </c>
      <c r="J19" s="82"/>
      <c r="K19" s="78"/>
    </row>
    <row r="20" spans="1:11" s="5" customFormat="1" x14ac:dyDescent="0.25">
      <c r="A20" s="87"/>
      <c r="B20" s="87"/>
      <c r="C20" s="45" t="s">
        <v>15</v>
      </c>
      <c r="D20" s="46">
        <f t="shared" si="10"/>
        <v>0</v>
      </c>
      <c r="E20" s="46">
        <f t="shared" si="10"/>
        <v>0</v>
      </c>
      <c r="F20" s="46"/>
      <c r="G20" s="93"/>
      <c r="H20" s="47" t="s">
        <v>21</v>
      </c>
      <c r="I20" s="38">
        <f>COUNTIF(I57,"нет")</f>
        <v>0</v>
      </c>
      <c r="J20" s="82"/>
      <c r="K20" s="78"/>
    </row>
    <row r="21" spans="1:11" s="5" customFormat="1" ht="24" x14ac:dyDescent="0.25">
      <c r="A21" s="87"/>
      <c r="B21" s="87"/>
      <c r="C21" s="45" t="s">
        <v>17</v>
      </c>
      <c r="D21" s="46">
        <f t="shared" si="10"/>
        <v>0</v>
      </c>
      <c r="E21" s="46">
        <f t="shared" si="10"/>
        <v>0</v>
      </c>
      <c r="F21" s="46"/>
      <c r="G21" s="94"/>
      <c r="H21" s="47" t="s">
        <v>22</v>
      </c>
      <c r="I21" s="49">
        <f t="shared" ref="I21" si="11">I18/I17*100</f>
        <v>100</v>
      </c>
      <c r="J21" s="83"/>
      <c r="K21" s="79"/>
    </row>
    <row r="22" spans="1:11" s="5" customFormat="1" ht="24" x14ac:dyDescent="0.25">
      <c r="A22" s="87"/>
      <c r="B22" s="87" t="s">
        <v>73</v>
      </c>
      <c r="C22" s="45" t="s">
        <v>13</v>
      </c>
      <c r="D22" s="46">
        <f t="shared" ref="D22:E22" si="12">D23+D24+D25+D26</f>
        <v>240</v>
      </c>
      <c r="E22" s="46">
        <f t="shared" si="12"/>
        <v>240</v>
      </c>
      <c r="F22" s="46">
        <f t="shared" ref="F22:F23" si="13">E22/D22*100</f>
        <v>100</v>
      </c>
      <c r="G22" s="92"/>
      <c r="H22" s="47" t="s">
        <v>18</v>
      </c>
      <c r="I22" s="38">
        <f>I277</f>
        <v>1</v>
      </c>
      <c r="J22" s="81" t="s">
        <v>23</v>
      </c>
      <c r="K22" s="77" t="s">
        <v>23</v>
      </c>
    </row>
    <row r="23" spans="1:11" s="5" customFormat="1" ht="24" x14ac:dyDescent="0.25">
      <c r="A23" s="87"/>
      <c r="B23" s="87"/>
      <c r="C23" s="45" t="s">
        <v>14</v>
      </c>
      <c r="D23" s="46">
        <f>D283</f>
        <v>240</v>
      </c>
      <c r="E23" s="46">
        <f>E283</f>
        <v>240</v>
      </c>
      <c r="F23" s="46">
        <f t="shared" si="13"/>
        <v>100</v>
      </c>
      <c r="G23" s="93"/>
      <c r="H23" s="47" t="s">
        <v>19</v>
      </c>
      <c r="I23" s="38">
        <f t="shared" ref="I23:I26" si="14">I278</f>
        <v>1</v>
      </c>
      <c r="J23" s="82"/>
      <c r="K23" s="78"/>
    </row>
    <row r="24" spans="1:11" s="5" customFormat="1" x14ac:dyDescent="0.25">
      <c r="A24" s="87"/>
      <c r="B24" s="87"/>
      <c r="C24" s="45" t="s">
        <v>16</v>
      </c>
      <c r="D24" s="46">
        <f t="shared" ref="D24:E26" si="15">D284</f>
        <v>0</v>
      </c>
      <c r="E24" s="46">
        <f t="shared" si="15"/>
        <v>0</v>
      </c>
      <c r="F24" s="46"/>
      <c r="G24" s="93"/>
      <c r="H24" s="47" t="s">
        <v>20</v>
      </c>
      <c r="I24" s="38">
        <f t="shared" si="14"/>
        <v>0</v>
      </c>
      <c r="J24" s="82"/>
      <c r="K24" s="78"/>
    </row>
    <row r="25" spans="1:11" s="5" customFormat="1" x14ac:dyDescent="0.25">
      <c r="A25" s="87"/>
      <c r="B25" s="87"/>
      <c r="C25" s="45" t="s">
        <v>15</v>
      </c>
      <c r="D25" s="46">
        <f t="shared" si="15"/>
        <v>0</v>
      </c>
      <c r="E25" s="46">
        <f t="shared" si="15"/>
        <v>0</v>
      </c>
      <c r="F25" s="46"/>
      <c r="G25" s="93"/>
      <c r="H25" s="47" t="s">
        <v>21</v>
      </c>
      <c r="I25" s="38">
        <f t="shared" si="14"/>
        <v>0</v>
      </c>
      <c r="J25" s="82"/>
      <c r="K25" s="78"/>
    </row>
    <row r="26" spans="1:11" s="5" customFormat="1" ht="24" x14ac:dyDescent="0.25">
      <c r="A26" s="87"/>
      <c r="B26" s="87"/>
      <c r="C26" s="45" t="s">
        <v>17</v>
      </c>
      <c r="D26" s="46">
        <f t="shared" si="15"/>
        <v>0</v>
      </c>
      <c r="E26" s="46">
        <f t="shared" si="15"/>
        <v>0</v>
      </c>
      <c r="F26" s="46"/>
      <c r="G26" s="94"/>
      <c r="H26" s="47" t="s">
        <v>22</v>
      </c>
      <c r="I26" s="38">
        <f t="shared" si="14"/>
        <v>100</v>
      </c>
      <c r="J26" s="83"/>
      <c r="K26" s="79"/>
    </row>
    <row r="27" spans="1:11" ht="34.200000000000003" x14ac:dyDescent="0.25">
      <c r="A27" s="80" t="s">
        <v>24</v>
      </c>
      <c r="B27" s="80" t="s">
        <v>122</v>
      </c>
      <c r="C27" s="40" t="s">
        <v>13</v>
      </c>
      <c r="D27" s="41">
        <f>D28+D29+D30+D31</f>
        <v>2555591</v>
      </c>
      <c r="E27" s="41">
        <f>E28+E29+E30+E31</f>
        <v>866604.3</v>
      </c>
      <c r="F27" s="41">
        <f>E27/D27*100</f>
        <v>33.910132724680906</v>
      </c>
      <c r="G27" s="77"/>
      <c r="H27" s="42" t="s">
        <v>18</v>
      </c>
      <c r="I27" s="43">
        <f>I32+I67+I147+I242</f>
        <v>18</v>
      </c>
      <c r="J27" s="81" t="s">
        <v>92</v>
      </c>
      <c r="K27" s="77"/>
    </row>
    <row r="28" spans="1:11" ht="22.8" x14ac:dyDescent="0.25">
      <c r="A28" s="80"/>
      <c r="B28" s="80"/>
      <c r="C28" s="40" t="s">
        <v>14</v>
      </c>
      <c r="D28" s="41">
        <f>D33+D68+D148+D243</f>
        <v>89689.5</v>
      </c>
      <c r="E28" s="41">
        <f>E33+E68+E148+E243</f>
        <v>70691.399999999994</v>
      </c>
      <c r="F28" s="41">
        <f t="shared" ref="F28:F29" si="16">E28/D28*100</f>
        <v>78.817921830314575</v>
      </c>
      <c r="G28" s="78"/>
      <c r="H28" s="42" t="s">
        <v>19</v>
      </c>
      <c r="I28" s="43">
        <f t="shared" ref="I28:I30" si="17">I33+I68+I148+I243</f>
        <v>9</v>
      </c>
      <c r="J28" s="82"/>
      <c r="K28" s="78"/>
    </row>
    <row r="29" spans="1:11" x14ac:dyDescent="0.25">
      <c r="A29" s="80"/>
      <c r="B29" s="80"/>
      <c r="C29" s="40" t="s">
        <v>16</v>
      </c>
      <c r="D29" s="41">
        <f t="shared" ref="D29:E31" si="18">D34+D69+D149+D244</f>
        <v>2465901.5</v>
      </c>
      <c r="E29" s="41">
        <f>E34+E69+E149+E244</f>
        <v>795912.9</v>
      </c>
      <c r="F29" s="41">
        <f t="shared" si="16"/>
        <v>32.276751524746629</v>
      </c>
      <c r="G29" s="78"/>
      <c r="H29" s="42" t="s">
        <v>20</v>
      </c>
      <c r="I29" s="43">
        <f t="shared" si="17"/>
        <v>5</v>
      </c>
      <c r="J29" s="82"/>
      <c r="K29" s="78"/>
    </row>
    <row r="30" spans="1:11" x14ac:dyDescent="0.25">
      <c r="A30" s="80"/>
      <c r="B30" s="80"/>
      <c r="C30" s="40" t="s">
        <v>15</v>
      </c>
      <c r="D30" s="41">
        <f t="shared" si="18"/>
        <v>0</v>
      </c>
      <c r="E30" s="41">
        <f t="shared" si="18"/>
        <v>0</v>
      </c>
      <c r="F30" s="41"/>
      <c r="G30" s="78"/>
      <c r="H30" s="42" t="s">
        <v>21</v>
      </c>
      <c r="I30" s="43">
        <f t="shared" si="17"/>
        <v>4</v>
      </c>
      <c r="J30" s="82"/>
      <c r="K30" s="78"/>
    </row>
    <row r="31" spans="1:11" ht="29.4" customHeight="1" x14ac:dyDescent="0.25">
      <c r="A31" s="80"/>
      <c r="B31" s="80"/>
      <c r="C31" s="40" t="s">
        <v>17</v>
      </c>
      <c r="D31" s="41">
        <f t="shared" si="18"/>
        <v>0</v>
      </c>
      <c r="E31" s="41">
        <f t="shared" si="18"/>
        <v>0</v>
      </c>
      <c r="F31" s="41"/>
      <c r="G31" s="79"/>
      <c r="H31" s="42" t="s">
        <v>22</v>
      </c>
      <c r="I31" s="44">
        <f>I28/I27*100</f>
        <v>50</v>
      </c>
      <c r="J31" s="83"/>
      <c r="K31" s="79"/>
    </row>
    <row r="32" spans="1:11" ht="24" x14ac:dyDescent="0.25">
      <c r="A32" s="87" t="s">
        <v>25</v>
      </c>
      <c r="B32" s="87" t="s">
        <v>123</v>
      </c>
      <c r="C32" s="45" t="s">
        <v>13</v>
      </c>
      <c r="D32" s="46">
        <f>D33+D34+D35</f>
        <v>1547137.3</v>
      </c>
      <c r="E32" s="46">
        <f>E33+E34+E35</f>
        <v>17.8</v>
      </c>
      <c r="F32" s="46">
        <f t="shared" ref="F32:F34" si="19">E32/D32*100</f>
        <v>1.1505119810633485E-3</v>
      </c>
      <c r="G32" s="92"/>
      <c r="H32" s="47" t="s">
        <v>18</v>
      </c>
      <c r="I32" s="38">
        <f>COUNTA(I37:I61)</f>
        <v>5</v>
      </c>
      <c r="J32" s="92" t="s">
        <v>131</v>
      </c>
      <c r="K32" s="92"/>
    </row>
    <row r="33" spans="1:11" ht="24" x14ac:dyDescent="0.25">
      <c r="A33" s="87"/>
      <c r="B33" s="87"/>
      <c r="C33" s="45" t="s">
        <v>14</v>
      </c>
      <c r="D33" s="46">
        <f>D38+D43+D48+D53+D58</f>
        <v>511</v>
      </c>
      <c r="E33" s="46">
        <f>E38+E43+E48+E53+E58</f>
        <v>17.8</v>
      </c>
      <c r="F33" s="46">
        <f t="shared" si="19"/>
        <v>3.4833659491193742</v>
      </c>
      <c r="G33" s="93"/>
      <c r="H33" s="47" t="s">
        <v>19</v>
      </c>
      <c r="I33" s="38">
        <f>COUNTIF(I37:I61,"да")</f>
        <v>1</v>
      </c>
      <c r="J33" s="93"/>
      <c r="K33" s="93"/>
    </row>
    <row r="34" spans="1:11" x14ac:dyDescent="0.25">
      <c r="A34" s="87"/>
      <c r="B34" s="87"/>
      <c r="C34" s="45" t="s">
        <v>16</v>
      </c>
      <c r="D34" s="46">
        <f t="shared" ref="D34:E36" si="20">D39+D44+D49+D54+D59</f>
        <v>1546626.3</v>
      </c>
      <c r="E34" s="46">
        <f t="shared" si="20"/>
        <v>0</v>
      </c>
      <c r="F34" s="46">
        <f t="shared" si="19"/>
        <v>0</v>
      </c>
      <c r="G34" s="93"/>
      <c r="H34" s="47" t="s">
        <v>20</v>
      </c>
      <c r="I34" s="38">
        <f>COUNTIF(I37:I61,"частично")</f>
        <v>2</v>
      </c>
      <c r="J34" s="93"/>
      <c r="K34" s="93"/>
    </row>
    <row r="35" spans="1:11" x14ac:dyDescent="0.25">
      <c r="A35" s="87"/>
      <c r="B35" s="87"/>
      <c r="C35" s="45" t="s">
        <v>15</v>
      </c>
      <c r="D35" s="46">
        <f t="shared" si="20"/>
        <v>0</v>
      </c>
      <c r="E35" s="46">
        <f t="shared" si="20"/>
        <v>0</v>
      </c>
      <c r="F35" s="46"/>
      <c r="G35" s="93"/>
      <c r="H35" s="47" t="s">
        <v>21</v>
      </c>
      <c r="I35" s="38">
        <f>COUNTIF(I37:I61,"нет")</f>
        <v>2</v>
      </c>
      <c r="J35" s="93"/>
      <c r="K35" s="93"/>
    </row>
    <row r="36" spans="1:11" ht="24" x14ac:dyDescent="0.25">
      <c r="A36" s="87"/>
      <c r="B36" s="87"/>
      <c r="C36" s="45" t="s">
        <v>17</v>
      </c>
      <c r="D36" s="46">
        <f t="shared" si="20"/>
        <v>0</v>
      </c>
      <c r="E36" s="46">
        <f t="shared" si="20"/>
        <v>0</v>
      </c>
      <c r="F36" s="46"/>
      <c r="G36" s="94"/>
      <c r="H36" s="47" t="s">
        <v>22</v>
      </c>
      <c r="I36" s="49">
        <f>I33/I32*100</f>
        <v>20</v>
      </c>
      <c r="J36" s="94"/>
      <c r="K36" s="94"/>
    </row>
    <row r="37" spans="1:11" ht="13.8" customHeight="1" x14ac:dyDescent="0.25">
      <c r="A37" s="107" t="s">
        <v>26</v>
      </c>
      <c r="B37" s="107" t="s">
        <v>124</v>
      </c>
      <c r="C37" s="50" t="s">
        <v>13</v>
      </c>
      <c r="D37" s="51">
        <f t="shared" ref="D37:E37" si="21">D38+D39</f>
        <v>1497796</v>
      </c>
      <c r="E37" s="51">
        <f t="shared" si="21"/>
        <v>0</v>
      </c>
      <c r="F37" s="51">
        <f t="shared" ref="F37" si="22">E37/D37*100</f>
        <v>0</v>
      </c>
      <c r="G37" s="101" t="s">
        <v>429</v>
      </c>
      <c r="H37" s="108" t="s">
        <v>571</v>
      </c>
      <c r="I37" s="98" t="s">
        <v>438</v>
      </c>
      <c r="J37" s="84" t="s">
        <v>130</v>
      </c>
      <c r="K37" s="101" t="s">
        <v>572</v>
      </c>
    </row>
    <row r="38" spans="1:11" x14ac:dyDescent="0.25">
      <c r="A38" s="107"/>
      <c r="B38" s="107"/>
      <c r="C38" s="50" t="s">
        <v>14</v>
      </c>
      <c r="D38" s="51">
        <v>0</v>
      </c>
      <c r="E38" s="52">
        <v>0</v>
      </c>
      <c r="F38" s="51"/>
      <c r="G38" s="102"/>
      <c r="H38" s="109"/>
      <c r="I38" s="99"/>
      <c r="J38" s="85"/>
      <c r="K38" s="102"/>
    </row>
    <row r="39" spans="1:11" x14ac:dyDescent="0.25">
      <c r="A39" s="107"/>
      <c r="B39" s="107"/>
      <c r="C39" s="50" t="s">
        <v>16</v>
      </c>
      <c r="D39" s="51">
        <v>1497796</v>
      </c>
      <c r="E39" s="53">
        <v>0</v>
      </c>
      <c r="F39" s="51">
        <f t="shared" ref="F39" si="23">E39/D39*100</f>
        <v>0</v>
      </c>
      <c r="G39" s="102"/>
      <c r="H39" s="109"/>
      <c r="I39" s="99"/>
      <c r="J39" s="85"/>
      <c r="K39" s="102"/>
    </row>
    <row r="40" spans="1:11" x14ac:dyDescent="0.25">
      <c r="A40" s="107"/>
      <c r="B40" s="107"/>
      <c r="C40" s="50" t="s">
        <v>15</v>
      </c>
      <c r="D40" s="51">
        <v>0</v>
      </c>
      <c r="E40" s="51">
        <v>0</v>
      </c>
      <c r="F40" s="51"/>
      <c r="G40" s="102"/>
      <c r="H40" s="109"/>
      <c r="I40" s="99"/>
      <c r="J40" s="85"/>
      <c r="K40" s="102"/>
    </row>
    <row r="41" spans="1:11" ht="57" customHeight="1" x14ac:dyDescent="0.25">
      <c r="A41" s="107"/>
      <c r="B41" s="107"/>
      <c r="C41" s="50" t="s">
        <v>17</v>
      </c>
      <c r="D41" s="51">
        <v>0</v>
      </c>
      <c r="E41" s="51">
        <v>0</v>
      </c>
      <c r="F41" s="51"/>
      <c r="G41" s="102"/>
      <c r="H41" s="109"/>
      <c r="I41" s="100"/>
      <c r="J41" s="86"/>
      <c r="K41" s="102"/>
    </row>
    <row r="42" spans="1:11" x14ac:dyDescent="0.25">
      <c r="A42" s="107" t="s">
        <v>107</v>
      </c>
      <c r="B42" s="107" t="s">
        <v>125</v>
      </c>
      <c r="C42" s="50" t="s">
        <v>13</v>
      </c>
      <c r="D42" s="51">
        <f t="shared" ref="D42:E42" si="24">D43+D44</f>
        <v>0</v>
      </c>
      <c r="E42" s="51">
        <f t="shared" si="24"/>
        <v>0</v>
      </c>
      <c r="F42" s="51"/>
      <c r="G42" s="102"/>
      <c r="H42" s="109"/>
      <c r="I42" s="98" t="s">
        <v>438</v>
      </c>
      <c r="J42" s="84" t="s">
        <v>130</v>
      </c>
      <c r="K42" s="102"/>
    </row>
    <row r="43" spans="1:11" x14ac:dyDescent="0.25">
      <c r="A43" s="107"/>
      <c r="B43" s="107"/>
      <c r="C43" s="50" t="s">
        <v>14</v>
      </c>
      <c r="D43" s="51">
        <v>0</v>
      </c>
      <c r="E43" s="52">
        <v>0</v>
      </c>
      <c r="F43" s="51"/>
      <c r="G43" s="102"/>
      <c r="H43" s="109"/>
      <c r="I43" s="99"/>
      <c r="J43" s="85"/>
      <c r="K43" s="102"/>
    </row>
    <row r="44" spans="1:11" x14ac:dyDescent="0.25">
      <c r="A44" s="107"/>
      <c r="B44" s="107"/>
      <c r="C44" s="50" t="s">
        <v>16</v>
      </c>
      <c r="D44" s="51">
        <v>0</v>
      </c>
      <c r="E44" s="54">
        <v>0</v>
      </c>
      <c r="F44" s="51"/>
      <c r="G44" s="102"/>
      <c r="H44" s="109"/>
      <c r="I44" s="99"/>
      <c r="J44" s="85"/>
      <c r="K44" s="102"/>
    </row>
    <row r="45" spans="1:11" x14ac:dyDescent="0.25">
      <c r="A45" s="107"/>
      <c r="B45" s="107"/>
      <c r="C45" s="50" t="s">
        <v>15</v>
      </c>
      <c r="D45" s="51">
        <v>0</v>
      </c>
      <c r="E45" s="51">
        <v>0</v>
      </c>
      <c r="F45" s="51"/>
      <c r="G45" s="102"/>
      <c r="H45" s="109"/>
      <c r="I45" s="99"/>
      <c r="J45" s="85"/>
      <c r="K45" s="102"/>
    </row>
    <row r="46" spans="1:11" ht="99" customHeight="1" x14ac:dyDescent="0.25">
      <c r="A46" s="107"/>
      <c r="B46" s="107"/>
      <c r="C46" s="50" t="s">
        <v>17</v>
      </c>
      <c r="D46" s="51">
        <v>0</v>
      </c>
      <c r="E46" s="51">
        <v>0</v>
      </c>
      <c r="F46" s="51"/>
      <c r="G46" s="103"/>
      <c r="H46" s="110"/>
      <c r="I46" s="100"/>
      <c r="J46" s="86"/>
      <c r="K46" s="103"/>
    </row>
    <row r="47" spans="1:11" ht="13.8" customHeight="1" x14ac:dyDescent="0.25">
      <c r="A47" s="107" t="s">
        <v>108</v>
      </c>
      <c r="B47" s="107" t="s">
        <v>126</v>
      </c>
      <c r="C47" s="50" t="s">
        <v>13</v>
      </c>
      <c r="D47" s="51">
        <f t="shared" ref="D47:E47" si="25">D48+D49</f>
        <v>48830.3</v>
      </c>
      <c r="E47" s="51">
        <f t="shared" si="25"/>
        <v>0</v>
      </c>
      <c r="F47" s="51">
        <f t="shared" ref="F47" si="26">E47/D47*100</f>
        <v>0</v>
      </c>
      <c r="G47" s="101" t="s">
        <v>430</v>
      </c>
      <c r="H47" s="95" t="s">
        <v>569</v>
      </c>
      <c r="I47" s="98" t="s">
        <v>69</v>
      </c>
      <c r="J47" s="84" t="s">
        <v>130</v>
      </c>
      <c r="K47" s="101" t="s">
        <v>431</v>
      </c>
    </row>
    <row r="48" spans="1:11" x14ac:dyDescent="0.25">
      <c r="A48" s="107"/>
      <c r="B48" s="107"/>
      <c r="C48" s="50" t="s">
        <v>14</v>
      </c>
      <c r="D48" s="51">
        <v>0</v>
      </c>
      <c r="E48" s="52">
        <v>0</v>
      </c>
      <c r="F48" s="51"/>
      <c r="G48" s="102"/>
      <c r="H48" s="96"/>
      <c r="I48" s="99"/>
      <c r="J48" s="85"/>
      <c r="K48" s="102"/>
    </row>
    <row r="49" spans="1:11" x14ac:dyDescent="0.25">
      <c r="A49" s="107"/>
      <c r="B49" s="107"/>
      <c r="C49" s="50" t="s">
        <v>16</v>
      </c>
      <c r="D49" s="51">
        <v>48830.3</v>
      </c>
      <c r="E49" s="53">
        <v>0</v>
      </c>
      <c r="F49" s="51">
        <f t="shared" ref="F49" si="27">E49/D49*100</f>
        <v>0</v>
      </c>
      <c r="G49" s="102"/>
      <c r="H49" s="96"/>
      <c r="I49" s="99"/>
      <c r="J49" s="85"/>
      <c r="K49" s="102"/>
    </row>
    <row r="50" spans="1:11" x14ac:dyDescent="0.25">
      <c r="A50" s="107"/>
      <c r="B50" s="107"/>
      <c r="C50" s="50" t="s">
        <v>15</v>
      </c>
      <c r="D50" s="51">
        <v>0</v>
      </c>
      <c r="E50" s="51">
        <v>0</v>
      </c>
      <c r="F50" s="51"/>
      <c r="G50" s="102"/>
      <c r="H50" s="96"/>
      <c r="I50" s="99"/>
      <c r="J50" s="85"/>
      <c r="K50" s="102"/>
    </row>
    <row r="51" spans="1:11" x14ac:dyDescent="0.25">
      <c r="A51" s="107"/>
      <c r="B51" s="107"/>
      <c r="C51" s="50" t="s">
        <v>17</v>
      </c>
      <c r="D51" s="51">
        <v>0</v>
      </c>
      <c r="E51" s="51">
        <v>0</v>
      </c>
      <c r="F51" s="51"/>
      <c r="G51" s="102"/>
      <c r="H51" s="96"/>
      <c r="I51" s="100"/>
      <c r="J51" s="86"/>
      <c r="K51" s="102"/>
    </row>
    <row r="52" spans="1:11" s="13" customFormat="1" x14ac:dyDescent="0.25">
      <c r="A52" s="107" t="s">
        <v>109</v>
      </c>
      <c r="B52" s="107" t="s">
        <v>127</v>
      </c>
      <c r="C52" s="50" t="s">
        <v>13</v>
      </c>
      <c r="D52" s="51">
        <f>D53+D54</f>
        <v>493.2</v>
      </c>
      <c r="E52" s="51">
        <f>E53+E54</f>
        <v>0</v>
      </c>
      <c r="F52" s="51">
        <f>E52/D52*100</f>
        <v>0</v>
      </c>
      <c r="G52" s="102"/>
      <c r="H52" s="96"/>
      <c r="I52" s="98" t="s">
        <v>69</v>
      </c>
      <c r="J52" s="84" t="s">
        <v>130</v>
      </c>
      <c r="K52" s="102"/>
    </row>
    <row r="53" spans="1:11" s="13" customFormat="1" x14ac:dyDescent="0.25">
      <c r="A53" s="107"/>
      <c r="B53" s="107"/>
      <c r="C53" s="50" t="s">
        <v>14</v>
      </c>
      <c r="D53" s="51">
        <v>493.2</v>
      </c>
      <c r="E53" s="53">
        <v>0</v>
      </c>
      <c r="F53" s="51">
        <f t="shared" ref="F53" si="28">E53/D53*100</f>
        <v>0</v>
      </c>
      <c r="G53" s="102"/>
      <c r="H53" s="96"/>
      <c r="I53" s="99"/>
      <c r="J53" s="85"/>
      <c r="K53" s="102"/>
    </row>
    <row r="54" spans="1:11" s="13" customFormat="1" x14ac:dyDescent="0.25">
      <c r="A54" s="107"/>
      <c r="B54" s="107"/>
      <c r="C54" s="50" t="s">
        <v>16</v>
      </c>
      <c r="D54" s="51">
        <v>0</v>
      </c>
      <c r="E54" s="54">
        <v>0</v>
      </c>
      <c r="F54" s="51"/>
      <c r="G54" s="102"/>
      <c r="H54" s="96"/>
      <c r="I54" s="99"/>
      <c r="J54" s="85"/>
      <c r="K54" s="102"/>
    </row>
    <row r="55" spans="1:11" s="13" customFormat="1" x14ac:dyDescent="0.25">
      <c r="A55" s="107"/>
      <c r="B55" s="107"/>
      <c r="C55" s="50" t="s">
        <v>15</v>
      </c>
      <c r="D55" s="51">
        <v>0</v>
      </c>
      <c r="E55" s="51">
        <v>0</v>
      </c>
      <c r="F55" s="51"/>
      <c r="G55" s="102"/>
      <c r="H55" s="96"/>
      <c r="I55" s="99"/>
      <c r="J55" s="85"/>
      <c r="K55" s="102"/>
    </row>
    <row r="56" spans="1:11" s="13" customFormat="1" x14ac:dyDescent="0.25">
      <c r="A56" s="107"/>
      <c r="B56" s="107"/>
      <c r="C56" s="50" t="s">
        <v>17</v>
      </c>
      <c r="D56" s="51">
        <v>0</v>
      </c>
      <c r="E56" s="51">
        <v>0</v>
      </c>
      <c r="F56" s="51"/>
      <c r="G56" s="103"/>
      <c r="H56" s="97"/>
      <c r="I56" s="100"/>
      <c r="J56" s="86"/>
      <c r="K56" s="103"/>
    </row>
    <row r="57" spans="1:11" s="13" customFormat="1" ht="14.4" customHeight="1" x14ac:dyDescent="0.25">
      <c r="A57" s="107" t="s">
        <v>110</v>
      </c>
      <c r="B57" s="107" t="s">
        <v>128</v>
      </c>
      <c r="C57" s="50" t="s">
        <v>13</v>
      </c>
      <c r="D57" s="51">
        <f>D58+D59</f>
        <v>17.8</v>
      </c>
      <c r="E57" s="51">
        <f>E58+E59</f>
        <v>17.8</v>
      </c>
      <c r="F57" s="51">
        <f>E57/D57*100</f>
        <v>100</v>
      </c>
      <c r="G57" s="101" t="s">
        <v>432</v>
      </c>
      <c r="H57" s="101" t="s">
        <v>535</v>
      </c>
      <c r="I57" s="98" t="s">
        <v>433</v>
      </c>
      <c r="J57" s="84" t="s">
        <v>74</v>
      </c>
      <c r="K57" s="95"/>
    </row>
    <row r="58" spans="1:11" s="13" customFormat="1" x14ac:dyDescent="0.25">
      <c r="A58" s="107"/>
      <c r="B58" s="107"/>
      <c r="C58" s="50" t="s">
        <v>14</v>
      </c>
      <c r="D58" s="51">
        <f>D63</f>
        <v>17.8</v>
      </c>
      <c r="E58" s="51">
        <f>E63</f>
        <v>17.8</v>
      </c>
      <c r="F58" s="51">
        <f t="shared" ref="F58" si="29">E58/D58*100</f>
        <v>100</v>
      </c>
      <c r="G58" s="102"/>
      <c r="H58" s="102"/>
      <c r="I58" s="99"/>
      <c r="J58" s="85"/>
      <c r="K58" s="96"/>
    </row>
    <row r="59" spans="1:11" s="13" customFormat="1" x14ac:dyDescent="0.25">
      <c r="A59" s="107"/>
      <c r="B59" s="107"/>
      <c r="C59" s="50" t="s">
        <v>16</v>
      </c>
      <c r="D59" s="51">
        <f t="shared" ref="D59:E61" si="30">D64</f>
        <v>0</v>
      </c>
      <c r="E59" s="51">
        <f t="shared" si="30"/>
        <v>0</v>
      </c>
      <c r="F59" s="51"/>
      <c r="G59" s="102"/>
      <c r="H59" s="102"/>
      <c r="I59" s="99"/>
      <c r="J59" s="85"/>
      <c r="K59" s="96"/>
    </row>
    <row r="60" spans="1:11" s="13" customFormat="1" x14ac:dyDescent="0.25">
      <c r="A60" s="107"/>
      <c r="B60" s="107"/>
      <c r="C60" s="50" t="s">
        <v>15</v>
      </c>
      <c r="D60" s="51">
        <f t="shared" si="30"/>
        <v>0</v>
      </c>
      <c r="E60" s="51">
        <f t="shared" si="30"/>
        <v>0</v>
      </c>
      <c r="F60" s="51"/>
      <c r="G60" s="102"/>
      <c r="H60" s="102"/>
      <c r="I60" s="99"/>
      <c r="J60" s="85"/>
      <c r="K60" s="96"/>
    </row>
    <row r="61" spans="1:11" s="13" customFormat="1" x14ac:dyDescent="0.25">
      <c r="A61" s="107"/>
      <c r="B61" s="107"/>
      <c r="C61" s="50" t="s">
        <v>17</v>
      </c>
      <c r="D61" s="51">
        <f t="shared" si="30"/>
        <v>0</v>
      </c>
      <c r="E61" s="51">
        <f t="shared" si="30"/>
        <v>0</v>
      </c>
      <c r="F61" s="51"/>
      <c r="G61" s="102"/>
      <c r="H61" s="102"/>
      <c r="I61" s="100"/>
      <c r="J61" s="86"/>
      <c r="K61" s="97"/>
    </row>
    <row r="62" spans="1:11" s="13" customFormat="1" x14ac:dyDescent="0.25">
      <c r="A62" s="107" t="s">
        <v>111</v>
      </c>
      <c r="B62" s="120" t="s">
        <v>129</v>
      </c>
      <c r="C62" s="50" t="s">
        <v>13</v>
      </c>
      <c r="D62" s="51">
        <f>D63+D64</f>
        <v>17.8</v>
      </c>
      <c r="E62" s="51">
        <f>E63+E64</f>
        <v>17.8</v>
      </c>
      <c r="F62" s="51">
        <f>E62/D62*100</f>
        <v>100</v>
      </c>
      <c r="G62" s="102"/>
      <c r="H62" s="102"/>
      <c r="I62" s="98" t="s">
        <v>433</v>
      </c>
      <c r="J62" s="84" t="s">
        <v>74</v>
      </c>
      <c r="K62" s="95"/>
    </row>
    <row r="63" spans="1:11" s="13" customFormat="1" x14ac:dyDescent="0.25">
      <c r="A63" s="107"/>
      <c r="B63" s="121"/>
      <c r="C63" s="50" t="s">
        <v>14</v>
      </c>
      <c r="D63" s="51">
        <v>17.8</v>
      </c>
      <c r="E63" s="53">
        <v>17.8</v>
      </c>
      <c r="F63" s="51">
        <f t="shared" ref="F63" si="31">E63/D63*100</f>
        <v>100</v>
      </c>
      <c r="G63" s="102"/>
      <c r="H63" s="102"/>
      <c r="I63" s="99"/>
      <c r="J63" s="85"/>
      <c r="K63" s="96"/>
    </row>
    <row r="64" spans="1:11" s="13" customFormat="1" x14ac:dyDescent="0.25">
      <c r="A64" s="107"/>
      <c r="B64" s="121"/>
      <c r="C64" s="50" t="s">
        <v>16</v>
      </c>
      <c r="D64" s="51">
        <v>0</v>
      </c>
      <c r="E64" s="54">
        <v>0</v>
      </c>
      <c r="F64" s="51"/>
      <c r="G64" s="102"/>
      <c r="H64" s="102"/>
      <c r="I64" s="99"/>
      <c r="J64" s="85"/>
      <c r="K64" s="96"/>
    </row>
    <row r="65" spans="1:11" s="13" customFormat="1" x14ac:dyDescent="0.25">
      <c r="A65" s="107"/>
      <c r="B65" s="121"/>
      <c r="C65" s="50" t="s">
        <v>15</v>
      </c>
      <c r="D65" s="51">
        <v>0</v>
      </c>
      <c r="E65" s="51">
        <v>0</v>
      </c>
      <c r="F65" s="51"/>
      <c r="G65" s="102"/>
      <c r="H65" s="102"/>
      <c r="I65" s="99"/>
      <c r="J65" s="85"/>
      <c r="K65" s="96"/>
    </row>
    <row r="66" spans="1:11" s="13" customFormat="1" x14ac:dyDescent="0.25">
      <c r="A66" s="107"/>
      <c r="B66" s="122"/>
      <c r="C66" s="50" t="s">
        <v>17</v>
      </c>
      <c r="D66" s="51">
        <v>0</v>
      </c>
      <c r="E66" s="51">
        <v>0</v>
      </c>
      <c r="F66" s="51"/>
      <c r="G66" s="103"/>
      <c r="H66" s="103"/>
      <c r="I66" s="100"/>
      <c r="J66" s="86"/>
      <c r="K66" s="97"/>
    </row>
    <row r="67" spans="1:11" s="13" customFormat="1" ht="13.95" customHeight="1" x14ac:dyDescent="0.25">
      <c r="A67" s="87" t="s">
        <v>51</v>
      </c>
      <c r="B67" s="87" t="s">
        <v>132</v>
      </c>
      <c r="C67" s="45" t="s">
        <v>13</v>
      </c>
      <c r="D67" s="46">
        <f>D68+D69+D70</f>
        <v>150775.1</v>
      </c>
      <c r="E67" s="46">
        <f>E68+E69+E70</f>
        <v>30409.499999999996</v>
      </c>
      <c r="F67" s="46">
        <f t="shared" ref="F67:F69" si="32">E67/D67*100</f>
        <v>20.168781184691635</v>
      </c>
      <c r="G67" s="117" t="s">
        <v>437</v>
      </c>
      <c r="H67" s="47" t="s">
        <v>18</v>
      </c>
      <c r="I67" s="38">
        <f>COUNTA(I72,I87,I102,I112,I122)</f>
        <v>5</v>
      </c>
      <c r="J67" s="92" t="s">
        <v>130</v>
      </c>
      <c r="K67" s="92"/>
    </row>
    <row r="68" spans="1:11" s="13" customFormat="1" ht="24" x14ac:dyDescent="0.25">
      <c r="A68" s="87"/>
      <c r="B68" s="87"/>
      <c r="C68" s="45" t="s">
        <v>14</v>
      </c>
      <c r="D68" s="46">
        <f>D73+D88+D103+D113+D123+D138</f>
        <v>19255.900000000001</v>
      </c>
      <c r="E68" s="46">
        <f>E73+E88+E103+E113+E123+E138</f>
        <v>4862.8</v>
      </c>
      <c r="F68" s="46">
        <f t="shared" si="32"/>
        <v>25.253558649556755</v>
      </c>
      <c r="G68" s="118"/>
      <c r="H68" s="47" t="s">
        <v>19</v>
      </c>
      <c r="I68" s="38">
        <f>COUNTIF(I72,"да")+COUNTIF(I87,"да")+COUNTIF(I102,"да")+COUNTIF(I112,"да")+COUNTIF(I122,"да")</f>
        <v>2</v>
      </c>
      <c r="J68" s="93"/>
      <c r="K68" s="93"/>
    </row>
    <row r="69" spans="1:11" s="13" customFormat="1" x14ac:dyDescent="0.25">
      <c r="A69" s="87"/>
      <c r="B69" s="87"/>
      <c r="C69" s="45" t="s">
        <v>16</v>
      </c>
      <c r="D69" s="46">
        <f t="shared" ref="D69:E71" si="33">D74+D89+D104+D114+D124+D139</f>
        <v>131519.20000000001</v>
      </c>
      <c r="E69" s="46">
        <f t="shared" si="33"/>
        <v>25546.699999999997</v>
      </c>
      <c r="F69" s="46">
        <f t="shared" si="32"/>
        <v>19.424312191679995</v>
      </c>
      <c r="G69" s="118"/>
      <c r="H69" s="47" t="s">
        <v>20</v>
      </c>
      <c r="I69" s="38">
        <f>COUNTIF(I72,"частично")+COUNTIF(I87,"частично")+COUNTIF(I102,"частично")+COUNTIF(I112,"частично")+COUNTIF(I122,"частично")</f>
        <v>3</v>
      </c>
      <c r="J69" s="93"/>
      <c r="K69" s="93"/>
    </row>
    <row r="70" spans="1:11" s="13" customFormat="1" x14ac:dyDescent="0.25">
      <c r="A70" s="87"/>
      <c r="B70" s="87"/>
      <c r="C70" s="45" t="s">
        <v>15</v>
      </c>
      <c r="D70" s="46">
        <f t="shared" si="33"/>
        <v>0</v>
      </c>
      <c r="E70" s="46">
        <f t="shared" si="33"/>
        <v>0</v>
      </c>
      <c r="F70" s="46"/>
      <c r="G70" s="118"/>
      <c r="H70" s="47" t="s">
        <v>21</v>
      </c>
      <c r="I70" s="38">
        <f>COUNTIF(I72,"нет")+COUNTIF(I87,"нет")+COUNTIF(I102,"нет")+COUNTIF(I112,"нет")+COUNTIF(I122,"нет")</f>
        <v>0</v>
      </c>
      <c r="J70" s="93"/>
      <c r="K70" s="93"/>
    </row>
    <row r="71" spans="1:11" s="13" customFormat="1" ht="81.599999999999994" customHeight="1" x14ac:dyDescent="0.25">
      <c r="A71" s="87"/>
      <c r="B71" s="87"/>
      <c r="C71" s="45" t="s">
        <v>17</v>
      </c>
      <c r="D71" s="46">
        <f t="shared" si="33"/>
        <v>0</v>
      </c>
      <c r="E71" s="46">
        <f t="shared" si="33"/>
        <v>0</v>
      </c>
      <c r="F71" s="46"/>
      <c r="G71" s="119"/>
      <c r="H71" s="47" t="s">
        <v>22</v>
      </c>
      <c r="I71" s="49">
        <f>I68/I67*100</f>
        <v>40</v>
      </c>
      <c r="J71" s="94"/>
      <c r="K71" s="94"/>
    </row>
    <row r="72" spans="1:11" s="13" customFormat="1" x14ac:dyDescent="0.25">
      <c r="A72" s="120" t="s">
        <v>77</v>
      </c>
      <c r="B72" s="120" t="s">
        <v>133</v>
      </c>
      <c r="C72" s="50" t="s">
        <v>13</v>
      </c>
      <c r="D72" s="51">
        <f t="shared" ref="D72:E72" si="34">D73+D74</f>
        <v>19182.900000000001</v>
      </c>
      <c r="E72" s="51">
        <f t="shared" si="34"/>
        <v>4804</v>
      </c>
      <c r="F72" s="51">
        <f t="shared" ref="F72" si="35">E72/D72*100</f>
        <v>25.043137377560221</v>
      </c>
      <c r="G72" s="104"/>
      <c r="H72" s="104"/>
      <c r="I72" s="123" t="str">
        <f>IF(COUNTIF(I77:I86,"да")=2,"да",IF(COUNTIF(I77:I86,"нет")=2,"нет","частично"))</f>
        <v>частично</v>
      </c>
      <c r="J72" s="84" t="s">
        <v>130</v>
      </c>
      <c r="K72" s="95"/>
    </row>
    <row r="73" spans="1:11" s="13" customFormat="1" x14ac:dyDescent="0.25">
      <c r="A73" s="121"/>
      <c r="B73" s="121"/>
      <c r="C73" s="50" t="s">
        <v>14</v>
      </c>
      <c r="D73" s="51">
        <f>D78+D83</f>
        <v>0</v>
      </c>
      <c r="E73" s="51">
        <f>E78+E83</f>
        <v>0</v>
      </c>
      <c r="F73" s="51"/>
      <c r="G73" s="105"/>
      <c r="H73" s="105"/>
      <c r="I73" s="124"/>
      <c r="J73" s="85"/>
      <c r="K73" s="96"/>
    </row>
    <row r="74" spans="1:11" s="13" customFormat="1" x14ac:dyDescent="0.25">
      <c r="A74" s="121"/>
      <c r="B74" s="121"/>
      <c r="C74" s="50" t="s">
        <v>16</v>
      </c>
      <c r="D74" s="51">
        <f t="shared" ref="D74:E76" si="36">D79+D84</f>
        <v>19182.900000000001</v>
      </c>
      <c r="E74" s="51">
        <f t="shared" si="36"/>
        <v>4804</v>
      </c>
      <c r="F74" s="51">
        <f t="shared" ref="F74" si="37">E74/D74*100</f>
        <v>25.043137377560221</v>
      </c>
      <c r="G74" s="105"/>
      <c r="H74" s="105"/>
      <c r="I74" s="124"/>
      <c r="J74" s="85"/>
      <c r="K74" s="96"/>
    </row>
    <row r="75" spans="1:11" s="13" customFormat="1" x14ac:dyDescent="0.25">
      <c r="A75" s="121"/>
      <c r="B75" s="121"/>
      <c r="C75" s="50" t="s">
        <v>15</v>
      </c>
      <c r="D75" s="51">
        <f t="shared" si="36"/>
        <v>0</v>
      </c>
      <c r="E75" s="51">
        <f t="shared" si="36"/>
        <v>0</v>
      </c>
      <c r="F75" s="51"/>
      <c r="G75" s="105"/>
      <c r="H75" s="105"/>
      <c r="I75" s="124"/>
      <c r="J75" s="85"/>
      <c r="K75" s="96"/>
    </row>
    <row r="76" spans="1:11" s="13" customFormat="1" ht="44.4" customHeight="1" x14ac:dyDescent="0.25">
      <c r="A76" s="122"/>
      <c r="B76" s="122"/>
      <c r="C76" s="50" t="s">
        <v>17</v>
      </c>
      <c r="D76" s="51">
        <f t="shared" si="36"/>
        <v>0</v>
      </c>
      <c r="E76" s="51">
        <f t="shared" si="36"/>
        <v>0</v>
      </c>
      <c r="F76" s="51"/>
      <c r="G76" s="106"/>
      <c r="H76" s="106"/>
      <c r="I76" s="125"/>
      <c r="J76" s="86"/>
      <c r="K76" s="97"/>
    </row>
    <row r="77" spans="1:11" s="13" customFormat="1" ht="13.8" customHeight="1" x14ac:dyDescent="0.25">
      <c r="A77" s="120" t="s">
        <v>112</v>
      </c>
      <c r="B77" s="120" t="s">
        <v>134</v>
      </c>
      <c r="C77" s="50" t="s">
        <v>13</v>
      </c>
      <c r="D77" s="51">
        <f t="shared" ref="D77:E77" si="38">D78+D79</f>
        <v>16013.4</v>
      </c>
      <c r="E77" s="51">
        <f t="shared" si="38"/>
        <v>4804</v>
      </c>
      <c r="F77" s="51">
        <f t="shared" ref="F77" si="39">E77/D77*100</f>
        <v>29.999875104599898</v>
      </c>
      <c r="G77" s="95" t="s">
        <v>134</v>
      </c>
      <c r="H77" s="95" t="s">
        <v>536</v>
      </c>
      <c r="I77" s="98" t="s">
        <v>69</v>
      </c>
      <c r="J77" s="84" t="s">
        <v>130</v>
      </c>
      <c r="K77" s="101" t="s">
        <v>574</v>
      </c>
    </row>
    <row r="78" spans="1:11" s="13" customFormat="1" x14ac:dyDescent="0.25">
      <c r="A78" s="121"/>
      <c r="B78" s="121"/>
      <c r="C78" s="50" t="s">
        <v>14</v>
      </c>
      <c r="D78" s="51">
        <v>0</v>
      </c>
      <c r="E78" s="52">
        <v>0</v>
      </c>
      <c r="F78" s="51"/>
      <c r="G78" s="96"/>
      <c r="H78" s="96"/>
      <c r="I78" s="99"/>
      <c r="J78" s="85"/>
      <c r="K78" s="102"/>
    </row>
    <row r="79" spans="1:11" s="13" customFormat="1" x14ac:dyDescent="0.25">
      <c r="A79" s="121"/>
      <c r="B79" s="121"/>
      <c r="C79" s="50" t="s">
        <v>16</v>
      </c>
      <c r="D79" s="51">
        <v>16013.4</v>
      </c>
      <c r="E79" s="53">
        <v>4804</v>
      </c>
      <c r="F79" s="51">
        <f t="shared" ref="F79" si="40">E79/D79*100</f>
        <v>29.999875104599898</v>
      </c>
      <c r="G79" s="96"/>
      <c r="H79" s="96"/>
      <c r="I79" s="99"/>
      <c r="J79" s="85"/>
      <c r="K79" s="102"/>
    </row>
    <row r="80" spans="1:11" s="13" customFormat="1" x14ac:dyDescent="0.25">
      <c r="A80" s="121"/>
      <c r="B80" s="121"/>
      <c r="C80" s="50" t="s">
        <v>15</v>
      </c>
      <c r="D80" s="51">
        <v>0</v>
      </c>
      <c r="E80" s="51">
        <v>0</v>
      </c>
      <c r="F80" s="51"/>
      <c r="G80" s="96"/>
      <c r="H80" s="96"/>
      <c r="I80" s="99"/>
      <c r="J80" s="85"/>
      <c r="K80" s="102"/>
    </row>
    <row r="81" spans="1:11" s="13" customFormat="1" ht="59.25" customHeight="1" x14ac:dyDescent="0.25">
      <c r="A81" s="122"/>
      <c r="B81" s="122"/>
      <c r="C81" s="50" t="s">
        <v>17</v>
      </c>
      <c r="D81" s="51">
        <v>0</v>
      </c>
      <c r="E81" s="51">
        <v>0</v>
      </c>
      <c r="F81" s="51"/>
      <c r="G81" s="97"/>
      <c r="H81" s="97"/>
      <c r="I81" s="100"/>
      <c r="J81" s="86"/>
      <c r="K81" s="103"/>
    </row>
    <row r="82" spans="1:11" s="13" customFormat="1" ht="13.8" customHeight="1" x14ac:dyDescent="0.25">
      <c r="A82" s="139" t="s">
        <v>113</v>
      </c>
      <c r="B82" s="120" t="s">
        <v>135</v>
      </c>
      <c r="C82" s="50" t="s">
        <v>13</v>
      </c>
      <c r="D82" s="51">
        <f t="shared" ref="D82:E82" si="41">D83+D84</f>
        <v>3169.5</v>
      </c>
      <c r="E82" s="51">
        <f t="shared" si="41"/>
        <v>0</v>
      </c>
      <c r="F82" s="51">
        <f t="shared" ref="F82" si="42">E82/D82*100</f>
        <v>0</v>
      </c>
      <c r="G82" s="95" t="s">
        <v>135</v>
      </c>
      <c r="H82" s="95" t="s">
        <v>567</v>
      </c>
      <c r="I82" s="98" t="s">
        <v>438</v>
      </c>
      <c r="J82" s="84" t="s">
        <v>130</v>
      </c>
      <c r="K82" s="101" t="s">
        <v>434</v>
      </c>
    </row>
    <row r="83" spans="1:11" s="13" customFormat="1" x14ac:dyDescent="0.25">
      <c r="A83" s="121"/>
      <c r="B83" s="121"/>
      <c r="C83" s="50" t="s">
        <v>14</v>
      </c>
      <c r="D83" s="51">
        <v>0</v>
      </c>
      <c r="E83" s="52">
        <v>0</v>
      </c>
      <c r="F83" s="51"/>
      <c r="G83" s="96"/>
      <c r="H83" s="96"/>
      <c r="I83" s="99"/>
      <c r="J83" s="85"/>
      <c r="K83" s="102"/>
    </row>
    <row r="84" spans="1:11" s="13" customFormat="1" x14ac:dyDescent="0.25">
      <c r="A84" s="121"/>
      <c r="B84" s="121"/>
      <c r="C84" s="50" t="s">
        <v>16</v>
      </c>
      <c r="D84" s="51">
        <v>3169.5</v>
      </c>
      <c r="E84" s="53">
        <v>0</v>
      </c>
      <c r="F84" s="51">
        <f t="shared" ref="F84" si="43">E84/D84*100</f>
        <v>0</v>
      </c>
      <c r="G84" s="96"/>
      <c r="H84" s="96"/>
      <c r="I84" s="99"/>
      <c r="J84" s="85"/>
      <c r="K84" s="102"/>
    </row>
    <row r="85" spans="1:11" s="13" customFormat="1" x14ac:dyDescent="0.25">
      <c r="A85" s="121"/>
      <c r="B85" s="121"/>
      <c r="C85" s="50" t="s">
        <v>15</v>
      </c>
      <c r="D85" s="51">
        <v>0</v>
      </c>
      <c r="E85" s="51">
        <v>0</v>
      </c>
      <c r="F85" s="51"/>
      <c r="G85" s="96"/>
      <c r="H85" s="96"/>
      <c r="I85" s="99"/>
      <c r="J85" s="85"/>
      <c r="K85" s="102"/>
    </row>
    <row r="86" spans="1:11" s="13" customFormat="1" x14ac:dyDescent="0.25">
      <c r="A86" s="122"/>
      <c r="B86" s="122"/>
      <c r="C86" s="50" t="s">
        <v>17</v>
      </c>
      <c r="D86" s="51">
        <v>0</v>
      </c>
      <c r="E86" s="51">
        <v>0</v>
      </c>
      <c r="F86" s="51"/>
      <c r="G86" s="97"/>
      <c r="H86" s="97"/>
      <c r="I86" s="100"/>
      <c r="J86" s="86"/>
      <c r="K86" s="103"/>
    </row>
    <row r="87" spans="1:11" s="13" customFormat="1" x14ac:dyDescent="0.25">
      <c r="A87" s="120" t="s">
        <v>78</v>
      </c>
      <c r="B87" s="120" t="s">
        <v>136</v>
      </c>
      <c r="C87" s="50" t="s">
        <v>13</v>
      </c>
      <c r="D87" s="51">
        <f t="shared" ref="D87:E102" si="44">D88+D89</f>
        <v>19182.900000000001</v>
      </c>
      <c r="E87" s="51">
        <f t="shared" si="44"/>
        <v>4804</v>
      </c>
      <c r="F87" s="51">
        <f t="shared" ref="F87:F88" si="45">E87/D87*100</f>
        <v>25.043137377560221</v>
      </c>
      <c r="G87" s="136"/>
      <c r="H87" s="136"/>
      <c r="I87" s="123" t="str">
        <f>IF(COUNTIF(I92:I101,"да")=2,"да",IF(COUNTIF(I92:I101,"нет")=2,"нет","частично"))</f>
        <v>частично</v>
      </c>
      <c r="J87" s="84" t="s">
        <v>130</v>
      </c>
      <c r="K87" s="95"/>
    </row>
    <row r="88" spans="1:11" s="13" customFormat="1" x14ac:dyDescent="0.25">
      <c r="A88" s="121"/>
      <c r="B88" s="121"/>
      <c r="C88" s="50" t="s">
        <v>14</v>
      </c>
      <c r="D88" s="51">
        <f>D93+D98</f>
        <v>19182.900000000001</v>
      </c>
      <c r="E88" s="51">
        <f>E93+E98</f>
        <v>4804</v>
      </c>
      <c r="F88" s="51">
        <f t="shared" si="45"/>
        <v>25.043137377560221</v>
      </c>
      <c r="G88" s="137"/>
      <c r="H88" s="137"/>
      <c r="I88" s="124"/>
      <c r="J88" s="85"/>
      <c r="K88" s="96"/>
    </row>
    <row r="89" spans="1:11" s="13" customFormat="1" x14ac:dyDescent="0.25">
      <c r="A89" s="121"/>
      <c r="B89" s="121"/>
      <c r="C89" s="50" t="s">
        <v>16</v>
      </c>
      <c r="D89" s="51">
        <f t="shared" ref="D89:E91" si="46">D94+D99</f>
        <v>0</v>
      </c>
      <c r="E89" s="51">
        <f t="shared" si="46"/>
        <v>0</v>
      </c>
      <c r="F89" s="51"/>
      <c r="G89" s="137"/>
      <c r="H89" s="137"/>
      <c r="I89" s="124"/>
      <c r="J89" s="85"/>
      <c r="K89" s="96"/>
    </row>
    <row r="90" spans="1:11" s="13" customFormat="1" x14ac:dyDescent="0.25">
      <c r="A90" s="121"/>
      <c r="B90" s="121"/>
      <c r="C90" s="50" t="s">
        <v>15</v>
      </c>
      <c r="D90" s="51">
        <f t="shared" si="46"/>
        <v>0</v>
      </c>
      <c r="E90" s="51">
        <f t="shared" si="46"/>
        <v>0</v>
      </c>
      <c r="F90" s="51"/>
      <c r="G90" s="137"/>
      <c r="H90" s="137"/>
      <c r="I90" s="124"/>
      <c r="J90" s="85"/>
      <c r="K90" s="96"/>
    </row>
    <row r="91" spans="1:11" s="13" customFormat="1" x14ac:dyDescent="0.25">
      <c r="A91" s="122"/>
      <c r="B91" s="122"/>
      <c r="C91" s="50" t="s">
        <v>17</v>
      </c>
      <c r="D91" s="51">
        <f t="shared" si="46"/>
        <v>0</v>
      </c>
      <c r="E91" s="51">
        <f t="shared" si="46"/>
        <v>0</v>
      </c>
      <c r="F91" s="51"/>
      <c r="G91" s="138"/>
      <c r="H91" s="138"/>
      <c r="I91" s="125"/>
      <c r="J91" s="86"/>
      <c r="K91" s="97"/>
    </row>
    <row r="92" spans="1:11" s="13" customFormat="1" ht="13.8" customHeight="1" x14ac:dyDescent="0.25">
      <c r="A92" s="120" t="s">
        <v>114</v>
      </c>
      <c r="B92" s="120" t="s">
        <v>134</v>
      </c>
      <c r="C92" s="50" t="s">
        <v>13</v>
      </c>
      <c r="D92" s="51">
        <f t="shared" si="44"/>
        <v>16013.4</v>
      </c>
      <c r="E92" s="51">
        <f t="shared" si="44"/>
        <v>4804</v>
      </c>
      <c r="F92" s="51">
        <f t="shared" ref="F92:F93" si="47">E92/D92*100</f>
        <v>29.999875104599898</v>
      </c>
      <c r="G92" s="95" t="s">
        <v>134</v>
      </c>
      <c r="H92" s="95" t="s">
        <v>536</v>
      </c>
      <c r="I92" s="98" t="s">
        <v>69</v>
      </c>
      <c r="J92" s="84" t="s">
        <v>130</v>
      </c>
      <c r="K92" s="101" t="s">
        <v>575</v>
      </c>
    </row>
    <row r="93" spans="1:11" s="13" customFormat="1" x14ac:dyDescent="0.25">
      <c r="A93" s="121"/>
      <c r="B93" s="121"/>
      <c r="C93" s="50" t="s">
        <v>14</v>
      </c>
      <c r="D93" s="51">
        <v>16013.4</v>
      </c>
      <c r="E93" s="53">
        <v>4804</v>
      </c>
      <c r="F93" s="51">
        <f t="shared" si="47"/>
        <v>29.999875104599898</v>
      </c>
      <c r="G93" s="96"/>
      <c r="H93" s="96"/>
      <c r="I93" s="99"/>
      <c r="J93" s="85"/>
      <c r="K93" s="102"/>
    </row>
    <row r="94" spans="1:11" s="13" customFormat="1" x14ac:dyDescent="0.25">
      <c r="A94" s="121"/>
      <c r="B94" s="121"/>
      <c r="C94" s="50" t="s">
        <v>16</v>
      </c>
      <c r="D94" s="51">
        <v>0</v>
      </c>
      <c r="E94" s="51">
        <v>0</v>
      </c>
      <c r="F94" s="51"/>
      <c r="G94" s="96"/>
      <c r="H94" s="96"/>
      <c r="I94" s="99"/>
      <c r="J94" s="85"/>
      <c r="K94" s="102"/>
    </row>
    <row r="95" spans="1:11" s="13" customFormat="1" x14ac:dyDescent="0.25">
      <c r="A95" s="121"/>
      <c r="B95" s="121"/>
      <c r="C95" s="50" t="s">
        <v>15</v>
      </c>
      <c r="D95" s="51">
        <v>0</v>
      </c>
      <c r="E95" s="51">
        <v>0</v>
      </c>
      <c r="F95" s="51"/>
      <c r="G95" s="96"/>
      <c r="H95" s="96"/>
      <c r="I95" s="99"/>
      <c r="J95" s="85"/>
      <c r="K95" s="102"/>
    </row>
    <row r="96" spans="1:11" s="13" customFormat="1" ht="61.5" customHeight="1" x14ac:dyDescent="0.25">
      <c r="A96" s="122"/>
      <c r="B96" s="122"/>
      <c r="C96" s="50" t="s">
        <v>17</v>
      </c>
      <c r="D96" s="51">
        <v>0</v>
      </c>
      <c r="E96" s="51">
        <v>0</v>
      </c>
      <c r="F96" s="51"/>
      <c r="G96" s="97"/>
      <c r="H96" s="97"/>
      <c r="I96" s="100"/>
      <c r="J96" s="86"/>
      <c r="K96" s="103"/>
    </row>
    <row r="97" spans="1:11" s="13" customFormat="1" ht="13.8" customHeight="1" x14ac:dyDescent="0.25">
      <c r="A97" s="120" t="s">
        <v>115</v>
      </c>
      <c r="B97" s="120" t="s">
        <v>135</v>
      </c>
      <c r="C97" s="50" t="s">
        <v>13</v>
      </c>
      <c r="D97" s="51">
        <f t="shared" si="44"/>
        <v>3169.5</v>
      </c>
      <c r="E97" s="51">
        <f t="shared" si="44"/>
        <v>0</v>
      </c>
      <c r="F97" s="51">
        <f t="shared" ref="F97:F98" si="48">E97/D97*100</f>
        <v>0</v>
      </c>
      <c r="G97" s="95" t="s">
        <v>135</v>
      </c>
      <c r="H97" s="95" t="s">
        <v>568</v>
      </c>
      <c r="I97" s="98" t="s">
        <v>438</v>
      </c>
      <c r="J97" s="84" t="s">
        <v>130</v>
      </c>
      <c r="K97" s="101" t="s">
        <v>434</v>
      </c>
    </row>
    <row r="98" spans="1:11" s="13" customFormat="1" x14ac:dyDescent="0.25">
      <c r="A98" s="121"/>
      <c r="B98" s="121"/>
      <c r="C98" s="50" t="s">
        <v>14</v>
      </c>
      <c r="D98" s="51">
        <v>3169.5</v>
      </c>
      <c r="E98" s="53">
        <v>0</v>
      </c>
      <c r="F98" s="51">
        <f t="shared" si="48"/>
        <v>0</v>
      </c>
      <c r="G98" s="96"/>
      <c r="H98" s="96"/>
      <c r="I98" s="99"/>
      <c r="J98" s="85"/>
      <c r="K98" s="102"/>
    </row>
    <row r="99" spans="1:11" s="13" customFormat="1" x14ac:dyDescent="0.25">
      <c r="A99" s="121"/>
      <c r="B99" s="121"/>
      <c r="C99" s="50" t="s">
        <v>16</v>
      </c>
      <c r="D99" s="51">
        <v>0</v>
      </c>
      <c r="E99" s="51">
        <v>0</v>
      </c>
      <c r="F99" s="51"/>
      <c r="G99" s="96"/>
      <c r="H99" s="96"/>
      <c r="I99" s="99"/>
      <c r="J99" s="85"/>
      <c r="K99" s="102"/>
    </row>
    <row r="100" spans="1:11" s="13" customFormat="1" x14ac:dyDescent="0.25">
      <c r="A100" s="121"/>
      <c r="B100" s="121"/>
      <c r="C100" s="50" t="s">
        <v>15</v>
      </c>
      <c r="D100" s="51">
        <v>0</v>
      </c>
      <c r="E100" s="51">
        <v>0</v>
      </c>
      <c r="F100" s="51"/>
      <c r="G100" s="96"/>
      <c r="H100" s="96"/>
      <c r="I100" s="99"/>
      <c r="J100" s="85"/>
      <c r="K100" s="102"/>
    </row>
    <row r="101" spans="1:11" s="13" customFormat="1" x14ac:dyDescent="0.25">
      <c r="A101" s="122"/>
      <c r="B101" s="122"/>
      <c r="C101" s="50" t="s">
        <v>17</v>
      </c>
      <c r="D101" s="51">
        <v>0</v>
      </c>
      <c r="E101" s="51">
        <v>0</v>
      </c>
      <c r="F101" s="51"/>
      <c r="G101" s="97"/>
      <c r="H101" s="97"/>
      <c r="I101" s="100"/>
      <c r="J101" s="86"/>
      <c r="K101" s="103"/>
    </row>
    <row r="102" spans="1:11" s="13" customFormat="1" x14ac:dyDescent="0.25">
      <c r="A102" s="120" t="s">
        <v>79</v>
      </c>
      <c r="B102" s="120" t="s">
        <v>137</v>
      </c>
      <c r="C102" s="50" t="s">
        <v>13</v>
      </c>
      <c r="D102" s="51">
        <f t="shared" si="44"/>
        <v>7222</v>
      </c>
      <c r="E102" s="51">
        <f t="shared" si="44"/>
        <v>5814.4</v>
      </c>
      <c r="F102" s="51">
        <f t="shared" ref="F102:F104" si="49">E102/D102*100</f>
        <v>80.509554140127378</v>
      </c>
      <c r="G102" s="136"/>
      <c r="H102" s="136"/>
      <c r="I102" s="123" t="str">
        <f>I107</f>
        <v>да</v>
      </c>
      <c r="J102" s="84" t="s">
        <v>130</v>
      </c>
      <c r="K102" s="104"/>
    </row>
    <row r="103" spans="1:11" s="13" customFormat="1" x14ac:dyDescent="0.25">
      <c r="A103" s="121"/>
      <c r="B103" s="121"/>
      <c r="C103" s="50" t="s">
        <v>14</v>
      </c>
      <c r="D103" s="51">
        <f>D108</f>
        <v>0</v>
      </c>
      <c r="E103" s="51">
        <f>E108</f>
        <v>0</v>
      </c>
      <c r="F103" s="51"/>
      <c r="G103" s="137"/>
      <c r="H103" s="137"/>
      <c r="I103" s="124"/>
      <c r="J103" s="85"/>
      <c r="K103" s="105"/>
    </row>
    <row r="104" spans="1:11" s="13" customFormat="1" x14ac:dyDescent="0.25">
      <c r="A104" s="121"/>
      <c r="B104" s="121"/>
      <c r="C104" s="50" t="s">
        <v>16</v>
      </c>
      <c r="D104" s="51">
        <f t="shared" ref="D104:E106" si="50">D109</f>
        <v>7222</v>
      </c>
      <c r="E104" s="51">
        <f t="shared" si="50"/>
        <v>5814.4</v>
      </c>
      <c r="F104" s="51">
        <f t="shared" si="49"/>
        <v>80.509554140127378</v>
      </c>
      <c r="G104" s="137"/>
      <c r="H104" s="137"/>
      <c r="I104" s="124"/>
      <c r="J104" s="85"/>
      <c r="K104" s="105"/>
    </row>
    <row r="105" spans="1:11" s="13" customFormat="1" x14ac:dyDescent="0.25">
      <c r="A105" s="121"/>
      <c r="B105" s="121"/>
      <c r="C105" s="50" t="s">
        <v>15</v>
      </c>
      <c r="D105" s="51">
        <f t="shared" si="50"/>
        <v>0</v>
      </c>
      <c r="E105" s="51">
        <f t="shared" si="50"/>
        <v>0</v>
      </c>
      <c r="F105" s="51"/>
      <c r="G105" s="137"/>
      <c r="H105" s="137"/>
      <c r="I105" s="124"/>
      <c r="J105" s="85"/>
      <c r="K105" s="105"/>
    </row>
    <row r="106" spans="1:11" s="13" customFormat="1" x14ac:dyDescent="0.25">
      <c r="A106" s="122"/>
      <c r="B106" s="122"/>
      <c r="C106" s="50" t="s">
        <v>17</v>
      </c>
      <c r="D106" s="51">
        <f t="shared" si="50"/>
        <v>0</v>
      </c>
      <c r="E106" s="51">
        <f t="shared" si="50"/>
        <v>0</v>
      </c>
      <c r="F106" s="51"/>
      <c r="G106" s="138"/>
      <c r="H106" s="138"/>
      <c r="I106" s="125"/>
      <c r="J106" s="86"/>
      <c r="K106" s="106"/>
    </row>
    <row r="107" spans="1:11" s="13" customFormat="1" ht="13.8" customHeight="1" x14ac:dyDescent="0.25">
      <c r="A107" s="120" t="s">
        <v>116</v>
      </c>
      <c r="B107" s="120" t="s">
        <v>138</v>
      </c>
      <c r="C107" s="50" t="s">
        <v>13</v>
      </c>
      <c r="D107" s="51">
        <f t="shared" ref="D107" si="51">D108+D109</f>
        <v>7222</v>
      </c>
      <c r="E107" s="51">
        <f t="shared" ref="E107" si="52">E108+E109</f>
        <v>5814.4</v>
      </c>
      <c r="F107" s="51">
        <f t="shared" ref="F107:F109" si="53">E107/D107*100</f>
        <v>80.509554140127378</v>
      </c>
      <c r="G107" s="95" t="s">
        <v>138</v>
      </c>
      <c r="H107" s="95" t="s">
        <v>537</v>
      </c>
      <c r="I107" s="98" t="s">
        <v>433</v>
      </c>
      <c r="J107" s="84" t="s">
        <v>130</v>
      </c>
      <c r="K107" s="101"/>
    </row>
    <row r="108" spans="1:11" s="13" customFormat="1" x14ac:dyDescent="0.25">
      <c r="A108" s="121"/>
      <c r="B108" s="121"/>
      <c r="C108" s="50" t="s">
        <v>14</v>
      </c>
      <c r="D108" s="51">
        <v>0</v>
      </c>
      <c r="E108" s="54">
        <v>0</v>
      </c>
      <c r="F108" s="51"/>
      <c r="G108" s="96"/>
      <c r="H108" s="96"/>
      <c r="I108" s="99"/>
      <c r="J108" s="85"/>
      <c r="K108" s="102"/>
    </row>
    <row r="109" spans="1:11" s="13" customFormat="1" x14ac:dyDescent="0.25">
      <c r="A109" s="121"/>
      <c r="B109" s="121"/>
      <c r="C109" s="50" t="s">
        <v>16</v>
      </c>
      <c r="D109" s="51">
        <v>7222</v>
      </c>
      <c r="E109" s="53">
        <v>5814.4</v>
      </c>
      <c r="F109" s="51">
        <f t="shared" si="53"/>
        <v>80.509554140127378</v>
      </c>
      <c r="G109" s="96"/>
      <c r="H109" s="96"/>
      <c r="I109" s="99"/>
      <c r="J109" s="85"/>
      <c r="K109" s="102"/>
    </row>
    <row r="110" spans="1:11" s="13" customFormat="1" x14ac:dyDescent="0.25">
      <c r="A110" s="121"/>
      <c r="B110" s="121"/>
      <c r="C110" s="50" t="s">
        <v>15</v>
      </c>
      <c r="D110" s="51">
        <v>0</v>
      </c>
      <c r="E110" s="51">
        <v>0</v>
      </c>
      <c r="F110" s="51"/>
      <c r="G110" s="96"/>
      <c r="H110" s="96"/>
      <c r="I110" s="99"/>
      <c r="J110" s="85"/>
      <c r="K110" s="102"/>
    </row>
    <row r="111" spans="1:11" s="13" customFormat="1" x14ac:dyDescent="0.25">
      <c r="A111" s="122"/>
      <c r="B111" s="122"/>
      <c r="C111" s="50" t="s">
        <v>17</v>
      </c>
      <c r="D111" s="51"/>
      <c r="E111" s="51">
        <v>0</v>
      </c>
      <c r="F111" s="51"/>
      <c r="G111" s="97"/>
      <c r="H111" s="97"/>
      <c r="I111" s="100"/>
      <c r="J111" s="86"/>
      <c r="K111" s="103"/>
    </row>
    <row r="112" spans="1:11" s="13" customFormat="1" x14ac:dyDescent="0.25">
      <c r="A112" s="120" t="s">
        <v>80</v>
      </c>
      <c r="B112" s="120" t="s">
        <v>139</v>
      </c>
      <c r="C112" s="50" t="s">
        <v>13</v>
      </c>
      <c r="D112" s="51">
        <f t="shared" ref="D112:E112" si="54">D113+D114</f>
        <v>73</v>
      </c>
      <c r="E112" s="51">
        <f t="shared" si="54"/>
        <v>58.8</v>
      </c>
      <c r="F112" s="51">
        <f t="shared" ref="F112:F113" si="55">E112/D112*100</f>
        <v>80.547945205479436</v>
      </c>
      <c r="G112" s="104"/>
      <c r="H112" s="104"/>
      <c r="I112" s="132" t="str">
        <f>I117</f>
        <v>да</v>
      </c>
      <c r="J112" s="84" t="s">
        <v>130</v>
      </c>
      <c r="K112" s="104"/>
    </row>
    <row r="113" spans="1:11" s="13" customFormat="1" x14ac:dyDescent="0.25">
      <c r="A113" s="121"/>
      <c r="B113" s="121"/>
      <c r="C113" s="50" t="s">
        <v>14</v>
      </c>
      <c r="D113" s="51">
        <f>D118</f>
        <v>73</v>
      </c>
      <c r="E113" s="51">
        <f>E118</f>
        <v>58.8</v>
      </c>
      <c r="F113" s="51">
        <f t="shared" si="55"/>
        <v>80.547945205479436</v>
      </c>
      <c r="G113" s="105"/>
      <c r="H113" s="105"/>
      <c r="I113" s="133"/>
      <c r="J113" s="85"/>
      <c r="K113" s="105"/>
    </row>
    <row r="114" spans="1:11" s="13" customFormat="1" x14ac:dyDescent="0.25">
      <c r="A114" s="121"/>
      <c r="B114" s="121"/>
      <c r="C114" s="50" t="s">
        <v>16</v>
      </c>
      <c r="D114" s="51">
        <f t="shared" ref="D114:E116" si="56">D119</f>
        <v>0</v>
      </c>
      <c r="E114" s="51">
        <f t="shared" si="56"/>
        <v>0</v>
      </c>
      <c r="F114" s="51"/>
      <c r="G114" s="105"/>
      <c r="H114" s="105"/>
      <c r="I114" s="133"/>
      <c r="J114" s="85"/>
      <c r="K114" s="105"/>
    </row>
    <row r="115" spans="1:11" s="13" customFormat="1" x14ac:dyDescent="0.25">
      <c r="A115" s="121"/>
      <c r="B115" s="121"/>
      <c r="C115" s="50" t="s">
        <v>15</v>
      </c>
      <c r="D115" s="51">
        <f t="shared" si="56"/>
        <v>0</v>
      </c>
      <c r="E115" s="51">
        <f t="shared" si="56"/>
        <v>0</v>
      </c>
      <c r="F115" s="51"/>
      <c r="G115" s="105"/>
      <c r="H115" s="105"/>
      <c r="I115" s="133"/>
      <c r="J115" s="85"/>
      <c r="K115" s="105"/>
    </row>
    <row r="116" spans="1:11" s="13" customFormat="1" x14ac:dyDescent="0.25">
      <c r="A116" s="122"/>
      <c r="B116" s="122"/>
      <c r="C116" s="50" t="s">
        <v>17</v>
      </c>
      <c r="D116" s="51">
        <f t="shared" si="56"/>
        <v>0</v>
      </c>
      <c r="E116" s="51">
        <f t="shared" si="56"/>
        <v>0</v>
      </c>
      <c r="F116" s="51"/>
      <c r="G116" s="106"/>
      <c r="H116" s="106"/>
      <c r="I116" s="134"/>
      <c r="J116" s="86"/>
      <c r="K116" s="106"/>
    </row>
    <row r="117" spans="1:11" s="13" customFormat="1" x14ac:dyDescent="0.25">
      <c r="A117" s="120" t="s">
        <v>117</v>
      </c>
      <c r="B117" s="120" t="s">
        <v>138</v>
      </c>
      <c r="C117" s="50" t="s">
        <v>13</v>
      </c>
      <c r="D117" s="51">
        <f t="shared" ref="D117:E117" si="57">D118+D119</f>
        <v>73</v>
      </c>
      <c r="E117" s="51">
        <f t="shared" si="57"/>
        <v>58.8</v>
      </c>
      <c r="F117" s="51">
        <f t="shared" ref="F117" si="58">E117/D117*100</f>
        <v>80.547945205479436</v>
      </c>
      <c r="G117" s="95" t="s">
        <v>138</v>
      </c>
      <c r="H117" s="95" t="s">
        <v>537</v>
      </c>
      <c r="I117" s="98" t="s">
        <v>433</v>
      </c>
      <c r="J117" s="84" t="s">
        <v>130</v>
      </c>
      <c r="K117" s="101"/>
    </row>
    <row r="118" spans="1:11" s="13" customFormat="1" x14ac:dyDescent="0.25">
      <c r="A118" s="121"/>
      <c r="B118" s="121"/>
      <c r="C118" s="50" t="s">
        <v>14</v>
      </c>
      <c r="D118" s="51">
        <v>73</v>
      </c>
      <c r="E118" s="53">
        <v>58.8</v>
      </c>
      <c r="F118" s="51">
        <f t="shared" ref="F118" si="59">E118/D118*100</f>
        <v>80.547945205479436</v>
      </c>
      <c r="G118" s="96"/>
      <c r="H118" s="96"/>
      <c r="I118" s="99"/>
      <c r="J118" s="85"/>
      <c r="K118" s="102"/>
    </row>
    <row r="119" spans="1:11" s="13" customFormat="1" x14ac:dyDescent="0.25">
      <c r="A119" s="121"/>
      <c r="B119" s="121"/>
      <c r="C119" s="50" t="s">
        <v>16</v>
      </c>
      <c r="D119" s="51">
        <v>0</v>
      </c>
      <c r="E119" s="54">
        <v>0</v>
      </c>
      <c r="F119" s="51"/>
      <c r="G119" s="96"/>
      <c r="H119" s="96"/>
      <c r="I119" s="99"/>
      <c r="J119" s="85"/>
      <c r="K119" s="102"/>
    </row>
    <row r="120" spans="1:11" s="13" customFormat="1" x14ac:dyDescent="0.25">
      <c r="A120" s="121"/>
      <c r="B120" s="121"/>
      <c r="C120" s="50" t="s">
        <v>15</v>
      </c>
      <c r="D120" s="51">
        <v>0</v>
      </c>
      <c r="E120" s="51">
        <v>0</v>
      </c>
      <c r="F120" s="51"/>
      <c r="G120" s="96"/>
      <c r="H120" s="96"/>
      <c r="I120" s="99"/>
      <c r="J120" s="85"/>
      <c r="K120" s="102"/>
    </row>
    <row r="121" spans="1:11" s="13" customFormat="1" x14ac:dyDescent="0.25">
      <c r="A121" s="122"/>
      <c r="B121" s="122"/>
      <c r="C121" s="50" t="s">
        <v>17</v>
      </c>
      <c r="D121" s="51">
        <v>0</v>
      </c>
      <c r="E121" s="51">
        <v>0</v>
      </c>
      <c r="F121" s="51"/>
      <c r="G121" s="97"/>
      <c r="H121" s="97"/>
      <c r="I121" s="100"/>
      <c r="J121" s="86"/>
      <c r="K121" s="103"/>
    </row>
    <row r="122" spans="1:11" s="13" customFormat="1" x14ac:dyDescent="0.25">
      <c r="A122" s="120" t="s">
        <v>81</v>
      </c>
      <c r="B122" s="120" t="s">
        <v>140</v>
      </c>
      <c r="C122" s="50" t="s">
        <v>13</v>
      </c>
      <c r="D122" s="51">
        <f t="shared" ref="D122:E122" si="60">D123+D124</f>
        <v>105114.3</v>
      </c>
      <c r="E122" s="51">
        <f t="shared" si="60"/>
        <v>14928.3</v>
      </c>
      <c r="F122" s="51">
        <f t="shared" ref="F122" si="61">E122/D122*100</f>
        <v>14.201968714056983</v>
      </c>
      <c r="G122" s="104"/>
      <c r="H122" s="104"/>
      <c r="I122" s="132" t="str">
        <f>IF(COUNTIF(I127:I136,"да")=2,"да",IF(COUNTIF(I127:I136,"нет")=2,"нет","частично"))</f>
        <v>частично</v>
      </c>
      <c r="J122" s="84" t="s">
        <v>130</v>
      </c>
      <c r="K122" s="95"/>
    </row>
    <row r="123" spans="1:11" s="13" customFormat="1" x14ac:dyDescent="0.25">
      <c r="A123" s="121"/>
      <c r="B123" s="121"/>
      <c r="C123" s="50" t="s">
        <v>14</v>
      </c>
      <c r="D123" s="51">
        <f>D128+D133</f>
        <v>0</v>
      </c>
      <c r="E123" s="51">
        <f>E128+E133</f>
        <v>0</v>
      </c>
      <c r="F123" s="51"/>
      <c r="G123" s="105"/>
      <c r="H123" s="105"/>
      <c r="I123" s="133"/>
      <c r="J123" s="85"/>
      <c r="K123" s="96"/>
    </row>
    <row r="124" spans="1:11" s="13" customFormat="1" x14ac:dyDescent="0.25">
      <c r="A124" s="121"/>
      <c r="B124" s="121"/>
      <c r="C124" s="50" t="s">
        <v>16</v>
      </c>
      <c r="D124" s="51">
        <f t="shared" ref="D124:E126" si="62">D129+D134</f>
        <v>105114.3</v>
      </c>
      <c r="E124" s="51">
        <f t="shared" si="62"/>
        <v>14928.3</v>
      </c>
      <c r="F124" s="51">
        <f t="shared" ref="F124" si="63">E124/D124*100</f>
        <v>14.201968714056983</v>
      </c>
      <c r="G124" s="105"/>
      <c r="H124" s="105"/>
      <c r="I124" s="133"/>
      <c r="J124" s="85"/>
      <c r="K124" s="96"/>
    </row>
    <row r="125" spans="1:11" s="13" customFormat="1" x14ac:dyDescent="0.25">
      <c r="A125" s="121"/>
      <c r="B125" s="121"/>
      <c r="C125" s="50" t="s">
        <v>15</v>
      </c>
      <c r="D125" s="51">
        <f t="shared" si="62"/>
        <v>0</v>
      </c>
      <c r="E125" s="51">
        <f t="shared" si="62"/>
        <v>0</v>
      </c>
      <c r="F125" s="51"/>
      <c r="G125" s="105"/>
      <c r="H125" s="105"/>
      <c r="I125" s="133"/>
      <c r="J125" s="85"/>
      <c r="K125" s="96"/>
    </row>
    <row r="126" spans="1:11" s="13" customFormat="1" ht="35.4" customHeight="1" x14ac:dyDescent="0.25">
      <c r="A126" s="122"/>
      <c r="B126" s="122"/>
      <c r="C126" s="50" t="s">
        <v>17</v>
      </c>
      <c r="D126" s="51">
        <f t="shared" si="62"/>
        <v>0</v>
      </c>
      <c r="E126" s="51">
        <f t="shared" si="62"/>
        <v>0</v>
      </c>
      <c r="F126" s="51"/>
      <c r="G126" s="106"/>
      <c r="H126" s="106"/>
      <c r="I126" s="134"/>
      <c r="J126" s="86"/>
      <c r="K126" s="97"/>
    </row>
    <row r="127" spans="1:11" s="13" customFormat="1" x14ac:dyDescent="0.25">
      <c r="A127" s="120" t="s">
        <v>118</v>
      </c>
      <c r="B127" s="120" t="s">
        <v>141</v>
      </c>
      <c r="C127" s="50" t="s">
        <v>13</v>
      </c>
      <c r="D127" s="51">
        <f t="shared" ref="D127:E127" si="64">D128+D129</f>
        <v>42311</v>
      </c>
      <c r="E127" s="51">
        <f t="shared" si="64"/>
        <v>11816.1</v>
      </c>
      <c r="F127" s="51">
        <f t="shared" ref="F127" si="65">E127/D127*100</f>
        <v>27.926780269906171</v>
      </c>
      <c r="G127" s="95" t="s">
        <v>538</v>
      </c>
      <c r="H127" s="95" t="s">
        <v>576</v>
      </c>
      <c r="I127" s="98" t="s">
        <v>69</v>
      </c>
      <c r="J127" s="84" t="s">
        <v>130</v>
      </c>
      <c r="K127" s="101" t="s">
        <v>577</v>
      </c>
    </row>
    <row r="128" spans="1:11" s="13" customFormat="1" x14ac:dyDescent="0.25">
      <c r="A128" s="121"/>
      <c r="B128" s="121"/>
      <c r="C128" s="50" t="s">
        <v>14</v>
      </c>
      <c r="D128" s="51">
        <v>0</v>
      </c>
      <c r="E128" s="52">
        <v>0</v>
      </c>
      <c r="F128" s="51"/>
      <c r="G128" s="96"/>
      <c r="H128" s="96"/>
      <c r="I128" s="99"/>
      <c r="J128" s="85"/>
      <c r="K128" s="102"/>
    </row>
    <row r="129" spans="1:11" s="13" customFormat="1" x14ac:dyDescent="0.25">
      <c r="A129" s="121"/>
      <c r="B129" s="121"/>
      <c r="C129" s="50" t="s">
        <v>16</v>
      </c>
      <c r="D129" s="51">
        <v>42311</v>
      </c>
      <c r="E129" s="53">
        <v>11816.1</v>
      </c>
      <c r="F129" s="51">
        <f t="shared" ref="F129" si="66">E129/D129*100</f>
        <v>27.926780269906171</v>
      </c>
      <c r="G129" s="96"/>
      <c r="H129" s="96"/>
      <c r="I129" s="99"/>
      <c r="J129" s="85"/>
      <c r="K129" s="102"/>
    </row>
    <row r="130" spans="1:11" s="13" customFormat="1" x14ac:dyDescent="0.25">
      <c r="A130" s="121"/>
      <c r="B130" s="121"/>
      <c r="C130" s="50" t="s">
        <v>15</v>
      </c>
      <c r="D130" s="51">
        <v>0</v>
      </c>
      <c r="E130" s="51">
        <v>0</v>
      </c>
      <c r="F130" s="51"/>
      <c r="G130" s="96"/>
      <c r="H130" s="96"/>
      <c r="I130" s="99"/>
      <c r="J130" s="85"/>
      <c r="K130" s="102"/>
    </row>
    <row r="131" spans="1:11" s="13" customFormat="1" x14ac:dyDescent="0.25">
      <c r="A131" s="122"/>
      <c r="B131" s="122"/>
      <c r="C131" s="50" t="s">
        <v>17</v>
      </c>
      <c r="D131" s="51">
        <v>0</v>
      </c>
      <c r="E131" s="51">
        <v>0</v>
      </c>
      <c r="F131" s="51"/>
      <c r="G131" s="97"/>
      <c r="H131" s="97"/>
      <c r="I131" s="100"/>
      <c r="J131" s="86"/>
      <c r="K131" s="103"/>
    </row>
    <row r="132" spans="1:11" s="13" customFormat="1" x14ac:dyDescent="0.25">
      <c r="A132" s="120" t="s">
        <v>119</v>
      </c>
      <c r="B132" s="120" t="s">
        <v>142</v>
      </c>
      <c r="C132" s="50" t="s">
        <v>13</v>
      </c>
      <c r="D132" s="51">
        <f t="shared" ref="D132:E132" si="67">D133+D134</f>
        <v>62803.3</v>
      </c>
      <c r="E132" s="51">
        <f t="shared" si="67"/>
        <v>3112.2</v>
      </c>
      <c r="F132" s="51">
        <f t="shared" ref="F132" si="68">E132/D132*100</f>
        <v>4.9554720850655931</v>
      </c>
      <c r="G132" s="98" t="s">
        <v>142</v>
      </c>
      <c r="H132" s="95" t="s">
        <v>539</v>
      </c>
      <c r="I132" s="98" t="s">
        <v>69</v>
      </c>
      <c r="J132" s="84" t="s">
        <v>130</v>
      </c>
      <c r="K132" s="101" t="s">
        <v>578</v>
      </c>
    </row>
    <row r="133" spans="1:11" s="13" customFormat="1" x14ac:dyDescent="0.25">
      <c r="A133" s="121"/>
      <c r="B133" s="121"/>
      <c r="C133" s="50" t="s">
        <v>14</v>
      </c>
      <c r="D133" s="51">
        <v>0</v>
      </c>
      <c r="E133" s="52">
        <v>0</v>
      </c>
      <c r="F133" s="51"/>
      <c r="G133" s="99"/>
      <c r="H133" s="96"/>
      <c r="I133" s="99"/>
      <c r="J133" s="85"/>
      <c r="K133" s="102"/>
    </row>
    <row r="134" spans="1:11" s="13" customFormat="1" x14ac:dyDescent="0.25">
      <c r="A134" s="121"/>
      <c r="B134" s="121"/>
      <c r="C134" s="50" t="s">
        <v>16</v>
      </c>
      <c r="D134" s="51">
        <v>62803.3</v>
      </c>
      <c r="E134" s="53">
        <v>3112.2</v>
      </c>
      <c r="F134" s="51">
        <f t="shared" ref="F134" si="69">E134/D134*100</f>
        <v>4.9554720850655931</v>
      </c>
      <c r="G134" s="99"/>
      <c r="H134" s="96"/>
      <c r="I134" s="99"/>
      <c r="J134" s="85"/>
      <c r="K134" s="102"/>
    </row>
    <row r="135" spans="1:11" s="13" customFormat="1" x14ac:dyDescent="0.25">
      <c r="A135" s="121"/>
      <c r="B135" s="121"/>
      <c r="C135" s="50" t="s">
        <v>15</v>
      </c>
      <c r="D135" s="51">
        <v>0</v>
      </c>
      <c r="E135" s="51">
        <v>0</v>
      </c>
      <c r="F135" s="51"/>
      <c r="G135" s="99"/>
      <c r="H135" s="96"/>
      <c r="I135" s="99"/>
      <c r="J135" s="85"/>
      <c r="K135" s="102"/>
    </row>
    <row r="136" spans="1:11" s="13" customFormat="1" x14ac:dyDescent="0.25">
      <c r="A136" s="122"/>
      <c r="B136" s="122"/>
      <c r="C136" s="50" t="s">
        <v>17</v>
      </c>
      <c r="D136" s="51">
        <v>0</v>
      </c>
      <c r="E136" s="51">
        <v>0</v>
      </c>
      <c r="F136" s="51"/>
      <c r="G136" s="100"/>
      <c r="H136" s="97"/>
      <c r="I136" s="100"/>
      <c r="J136" s="86"/>
      <c r="K136" s="103"/>
    </row>
    <row r="137" spans="1:11" s="13" customFormat="1" ht="13.95" customHeight="1" x14ac:dyDescent="0.25">
      <c r="A137" s="120" t="s">
        <v>120</v>
      </c>
      <c r="B137" s="120" t="s">
        <v>143</v>
      </c>
      <c r="C137" s="50" t="s">
        <v>13</v>
      </c>
      <c r="D137" s="51">
        <f t="shared" ref="D137:E137" si="70">D138+D139</f>
        <v>0</v>
      </c>
      <c r="E137" s="51">
        <f t="shared" si="70"/>
        <v>0</v>
      </c>
      <c r="F137" s="51"/>
      <c r="G137" s="104"/>
      <c r="H137" s="104"/>
      <c r="I137" s="132"/>
      <c r="J137" s="84" t="s">
        <v>130</v>
      </c>
      <c r="K137" s="104"/>
    </row>
    <row r="138" spans="1:11" s="13" customFormat="1" x14ac:dyDescent="0.25">
      <c r="A138" s="121"/>
      <c r="B138" s="121"/>
      <c r="C138" s="50" t="s">
        <v>14</v>
      </c>
      <c r="D138" s="51">
        <f>D143</f>
        <v>0</v>
      </c>
      <c r="E138" s="51">
        <f>E143</f>
        <v>0</v>
      </c>
      <c r="F138" s="51"/>
      <c r="G138" s="105"/>
      <c r="H138" s="105"/>
      <c r="I138" s="133"/>
      <c r="J138" s="85"/>
      <c r="K138" s="105"/>
    </row>
    <row r="139" spans="1:11" s="13" customFormat="1" x14ac:dyDescent="0.25">
      <c r="A139" s="121"/>
      <c r="B139" s="121"/>
      <c r="C139" s="50" t="s">
        <v>16</v>
      </c>
      <c r="D139" s="51">
        <f t="shared" ref="D139:E141" si="71">D144</f>
        <v>0</v>
      </c>
      <c r="E139" s="51">
        <f t="shared" si="71"/>
        <v>0</v>
      </c>
      <c r="F139" s="51"/>
      <c r="G139" s="105"/>
      <c r="H139" s="105"/>
      <c r="I139" s="133"/>
      <c r="J139" s="85"/>
      <c r="K139" s="105"/>
    </row>
    <row r="140" spans="1:11" s="13" customFormat="1" x14ac:dyDescent="0.25">
      <c r="A140" s="121"/>
      <c r="B140" s="121"/>
      <c r="C140" s="50" t="s">
        <v>15</v>
      </c>
      <c r="D140" s="51">
        <f t="shared" si="71"/>
        <v>0</v>
      </c>
      <c r="E140" s="51">
        <f t="shared" si="71"/>
        <v>0</v>
      </c>
      <c r="F140" s="51"/>
      <c r="G140" s="105"/>
      <c r="H140" s="105"/>
      <c r="I140" s="133"/>
      <c r="J140" s="85"/>
      <c r="K140" s="105"/>
    </row>
    <row r="141" spans="1:11" s="13" customFormat="1" x14ac:dyDescent="0.25">
      <c r="A141" s="122"/>
      <c r="B141" s="122"/>
      <c r="C141" s="50" t="s">
        <v>17</v>
      </c>
      <c r="D141" s="51">
        <f t="shared" si="71"/>
        <v>0</v>
      </c>
      <c r="E141" s="51">
        <f t="shared" si="71"/>
        <v>0</v>
      </c>
      <c r="F141" s="51"/>
      <c r="G141" s="106"/>
      <c r="H141" s="106"/>
      <c r="I141" s="134"/>
      <c r="J141" s="86"/>
      <c r="K141" s="106"/>
    </row>
    <row r="142" spans="1:11" s="13" customFormat="1" ht="13.95" customHeight="1" x14ac:dyDescent="0.25">
      <c r="A142" s="120" t="s">
        <v>121</v>
      </c>
      <c r="B142" s="120" t="s">
        <v>144</v>
      </c>
      <c r="C142" s="50" t="s">
        <v>13</v>
      </c>
      <c r="D142" s="51">
        <f t="shared" ref="D142:E142" si="72">D143+D144</f>
        <v>0</v>
      </c>
      <c r="E142" s="51">
        <f t="shared" si="72"/>
        <v>0</v>
      </c>
      <c r="F142" s="51"/>
      <c r="G142" s="104"/>
      <c r="H142" s="104"/>
      <c r="I142" s="132"/>
      <c r="J142" s="84" t="s">
        <v>130</v>
      </c>
      <c r="K142" s="104"/>
    </row>
    <row r="143" spans="1:11" s="13" customFormat="1" x14ac:dyDescent="0.25">
      <c r="A143" s="121"/>
      <c r="B143" s="121"/>
      <c r="C143" s="50" t="s">
        <v>14</v>
      </c>
      <c r="D143" s="51">
        <v>0</v>
      </c>
      <c r="E143" s="51">
        <v>0</v>
      </c>
      <c r="F143" s="51"/>
      <c r="G143" s="105"/>
      <c r="H143" s="105"/>
      <c r="I143" s="133"/>
      <c r="J143" s="85"/>
      <c r="K143" s="105"/>
    </row>
    <row r="144" spans="1:11" s="13" customFormat="1" x14ac:dyDescent="0.25">
      <c r="A144" s="121"/>
      <c r="B144" s="121"/>
      <c r="C144" s="50" t="s">
        <v>16</v>
      </c>
      <c r="D144" s="51">
        <v>0</v>
      </c>
      <c r="E144" s="51">
        <v>0</v>
      </c>
      <c r="F144" s="51"/>
      <c r="G144" s="105"/>
      <c r="H144" s="105"/>
      <c r="I144" s="133"/>
      <c r="J144" s="85"/>
      <c r="K144" s="105"/>
    </row>
    <row r="145" spans="1:11" s="13" customFormat="1" x14ac:dyDescent="0.25">
      <c r="A145" s="121"/>
      <c r="B145" s="121"/>
      <c r="C145" s="50" t="s">
        <v>15</v>
      </c>
      <c r="D145" s="51">
        <v>0</v>
      </c>
      <c r="E145" s="51">
        <v>0</v>
      </c>
      <c r="F145" s="51"/>
      <c r="G145" s="105"/>
      <c r="H145" s="105"/>
      <c r="I145" s="133"/>
      <c r="J145" s="85"/>
      <c r="K145" s="105"/>
    </row>
    <row r="146" spans="1:11" s="13" customFormat="1" x14ac:dyDescent="0.25">
      <c r="A146" s="122"/>
      <c r="B146" s="122"/>
      <c r="C146" s="50" t="s">
        <v>17</v>
      </c>
      <c r="D146" s="51">
        <v>0</v>
      </c>
      <c r="E146" s="51">
        <v>0</v>
      </c>
      <c r="F146" s="51"/>
      <c r="G146" s="106"/>
      <c r="H146" s="106"/>
      <c r="I146" s="134"/>
      <c r="J146" s="86"/>
      <c r="K146" s="106"/>
    </row>
    <row r="147" spans="1:11" s="13" customFormat="1" ht="24" x14ac:dyDescent="0.25">
      <c r="A147" s="87" t="s">
        <v>52</v>
      </c>
      <c r="B147" s="87" t="s">
        <v>145</v>
      </c>
      <c r="C147" s="45" t="s">
        <v>13</v>
      </c>
      <c r="D147" s="46">
        <f>D148+D149+D150</f>
        <v>253081</v>
      </c>
      <c r="E147" s="46">
        <f>E148+E149+E150</f>
        <v>231579.40000000002</v>
      </c>
      <c r="F147" s="46">
        <f t="shared" ref="F147" si="73">E147/D147*100</f>
        <v>91.504063916295593</v>
      </c>
      <c r="G147" s="149"/>
      <c r="H147" s="47" t="s">
        <v>18</v>
      </c>
      <c r="I147" s="38">
        <f>COUNTA(I157,I167,I182,I192,I202)</f>
        <v>5</v>
      </c>
      <c r="J147" s="92" t="s">
        <v>130</v>
      </c>
      <c r="K147" s="92"/>
    </row>
    <row r="148" spans="1:11" s="13" customFormat="1" ht="24" x14ac:dyDescent="0.25">
      <c r="A148" s="87"/>
      <c r="B148" s="87"/>
      <c r="C148" s="45" t="s">
        <v>14</v>
      </c>
      <c r="D148" s="46">
        <f>D153+D158+D168+D178+D203+D228</f>
        <v>5325</v>
      </c>
      <c r="E148" s="46">
        <f>E153+E158+E168+E178+E203+E228</f>
        <v>1213.2</v>
      </c>
      <c r="F148" s="46"/>
      <c r="G148" s="150"/>
      <c r="H148" s="47" t="s">
        <v>19</v>
      </c>
      <c r="I148" s="38">
        <f>COUNTIF(I157,"да")+COUNTIF(I167,"да")+COUNTIF(I182,"да")+COUNTIF(I192,"да")+COUNTIF(I202,"да")</f>
        <v>3</v>
      </c>
      <c r="J148" s="93"/>
      <c r="K148" s="93"/>
    </row>
    <row r="149" spans="1:11" s="13" customFormat="1" x14ac:dyDescent="0.25">
      <c r="A149" s="87"/>
      <c r="B149" s="87"/>
      <c r="C149" s="45" t="s">
        <v>16</v>
      </c>
      <c r="D149" s="46">
        <f t="shared" ref="D149:E151" si="74">D154+D159+D169+D179+D204+D229</f>
        <v>247756</v>
      </c>
      <c r="E149" s="46">
        <f t="shared" si="74"/>
        <v>230366.2</v>
      </c>
      <c r="F149" s="46">
        <f t="shared" ref="F149" si="75">E149/D149*100</f>
        <v>92.9810781575421</v>
      </c>
      <c r="G149" s="150"/>
      <c r="H149" s="47" t="s">
        <v>20</v>
      </c>
      <c r="I149" s="38">
        <f>COUNTIF(I157,"частично")+COUNTIF(I167,"частично")+COUNTIF(I182,"частично")+COUNTIF(I192,"частично")+COUNTIF(I202,"частично")</f>
        <v>0</v>
      </c>
      <c r="J149" s="93"/>
      <c r="K149" s="93"/>
    </row>
    <row r="150" spans="1:11" s="13" customFormat="1" x14ac:dyDescent="0.25">
      <c r="A150" s="87"/>
      <c r="B150" s="87"/>
      <c r="C150" s="45" t="s">
        <v>15</v>
      </c>
      <c r="D150" s="46">
        <f t="shared" si="74"/>
        <v>0</v>
      </c>
      <c r="E150" s="46">
        <f t="shared" si="74"/>
        <v>0</v>
      </c>
      <c r="F150" s="46"/>
      <c r="G150" s="150"/>
      <c r="H150" s="47" t="s">
        <v>21</v>
      </c>
      <c r="I150" s="38">
        <f>COUNTIF(I157,"нет")+COUNTIF(I167,"нет")+COUNTIF(I182,"нет")+COUNTIF(I192,"нет")+COUNTIF(I202,"нет")</f>
        <v>2</v>
      </c>
      <c r="J150" s="93"/>
      <c r="K150" s="93"/>
    </row>
    <row r="151" spans="1:11" s="13" customFormat="1" ht="24" x14ac:dyDescent="0.25">
      <c r="A151" s="87"/>
      <c r="B151" s="87"/>
      <c r="C151" s="45" t="s">
        <v>17</v>
      </c>
      <c r="D151" s="46">
        <f t="shared" si="74"/>
        <v>0</v>
      </c>
      <c r="E151" s="46">
        <f t="shared" si="74"/>
        <v>0</v>
      </c>
      <c r="F151" s="46"/>
      <c r="G151" s="151"/>
      <c r="H151" s="47" t="s">
        <v>22</v>
      </c>
      <c r="I151" s="49">
        <f>I148/I147*100</f>
        <v>60</v>
      </c>
      <c r="J151" s="94"/>
      <c r="K151" s="94"/>
    </row>
    <row r="152" spans="1:11" s="13" customFormat="1" x14ac:dyDescent="0.25">
      <c r="A152" s="120" t="s">
        <v>146</v>
      </c>
      <c r="B152" s="120" t="s">
        <v>143</v>
      </c>
      <c r="C152" s="50" t="s">
        <v>13</v>
      </c>
      <c r="D152" s="51">
        <f t="shared" ref="D152:E152" si="76">D153+D154</f>
        <v>0</v>
      </c>
      <c r="E152" s="51">
        <f t="shared" si="76"/>
        <v>0</v>
      </c>
      <c r="F152" s="51"/>
      <c r="G152" s="104"/>
      <c r="H152" s="146"/>
      <c r="I152" s="132"/>
      <c r="J152" s="92" t="s">
        <v>130</v>
      </c>
      <c r="K152" s="104"/>
    </row>
    <row r="153" spans="1:11" s="13" customFormat="1" x14ac:dyDescent="0.25">
      <c r="A153" s="121"/>
      <c r="B153" s="121"/>
      <c r="C153" s="50" t="s">
        <v>14</v>
      </c>
      <c r="D153" s="51">
        <v>0</v>
      </c>
      <c r="E153" s="51">
        <v>0</v>
      </c>
      <c r="F153" s="51"/>
      <c r="G153" s="105"/>
      <c r="H153" s="147"/>
      <c r="I153" s="133"/>
      <c r="J153" s="93"/>
      <c r="K153" s="105"/>
    </row>
    <row r="154" spans="1:11" s="13" customFormat="1" x14ac:dyDescent="0.25">
      <c r="A154" s="121"/>
      <c r="B154" s="121"/>
      <c r="C154" s="50" t="s">
        <v>16</v>
      </c>
      <c r="D154" s="51">
        <v>0</v>
      </c>
      <c r="E154" s="51">
        <v>0</v>
      </c>
      <c r="F154" s="51"/>
      <c r="G154" s="105"/>
      <c r="H154" s="147"/>
      <c r="I154" s="133"/>
      <c r="J154" s="93"/>
      <c r="K154" s="105"/>
    </row>
    <row r="155" spans="1:11" s="13" customFormat="1" x14ac:dyDescent="0.25">
      <c r="A155" s="121"/>
      <c r="B155" s="121"/>
      <c r="C155" s="50" t="s">
        <v>15</v>
      </c>
      <c r="D155" s="51">
        <v>0</v>
      </c>
      <c r="E155" s="51">
        <v>0</v>
      </c>
      <c r="F155" s="51"/>
      <c r="G155" s="105"/>
      <c r="H155" s="147"/>
      <c r="I155" s="133"/>
      <c r="J155" s="93"/>
      <c r="K155" s="105"/>
    </row>
    <row r="156" spans="1:11" s="13" customFormat="1" x14ac:dyDescent="0.25">
      <c r="A156" s="122"/>
      <c r="B156" s="122"/>
      <c r="C156" s="50" t="s">
        <v>17</v>
      </c>
      <c r="D156" s="51">
        <v>0</v>
      </c>
      <c r="E156" s="51">
        <v>0</v>
      </c>
      <c r="F156" s="51"/>
      <c r="G156" s="106"/>
      <c r="H156" s="148"/>
      <c r="I156" s="134"/>
      <c r="J156" s="94"/>
      <c r="K156" s="106"/>
    </row>
    <row r="157" spans="1:11" s="13" customFormat="1" x14ac:dyDescent="0.25">
      <c r="A157" s="120" t="s">
        <v>147</v>
      </c>
      <c r="B157" s="120" t="s">
        <v>133</v>
      </c>
      <c r="C157" s="50" t="s">
        <v>13</v>
      </c>
      <c r="D157" s="51">
        <f t="shared" ref="D157:E157" si="77">D158+D159</f>
        <v>4000</v>
      </c>
      <c r="E157" s="51">
        <f t="shared" si="77"/>
        <v>0</v>
      </c>
      <c r="F157" s="51">
        <f t="shared" ref="F157" si="78">E157/D157*100</f>
        <v>0</v>
      </c>
      <c r="G157" s="104"/>
      <c r="H157" s="146"/>
      <c r="I157" s="132" t="str">
        <f>I162</f>
        <v>нет</v>
      </c>
      <c r="J157" s="92" t="s">
        <v>130</v>
      </c>
      <c r="K157" s="95"/>
    </row>
    <row r="158" spans="1:11" s="13" customFormat="1" x14ac:dyDescent="0.25">
      <c r="A158" s="121"/>
      <c r="B158" s="121"/>
      <c r="C158" s="50" t="s">
        <v>14</v>
      </c>
      <c r="D158" s="51">
        <f>D163</f>
        <v>0</v>
      </c>
      <c r="E158" s="51">
        <f>E163</f>
        <v>0</v>
      </c>
      <c r="F158" s="51"/>
      <c r="G158" s="105"/>
      <c r="H158" s="147"/>
      <c r="I158" s="133"/>
      <c r="J158" s="93"/>
      <c r="K158" s="96"/>
    </row>
    <row r="159" spans="1:11" s="13" customFormat="1" x14ac:dyDescent="0.25">
      <c r="A159" s="121"/>
      <c r="B159" s="121"/>
      <c r="C159" s="50" t="s">
        <v>16</v>
      </c>
      <c r="D159" s="51">
        <f t="shared" ref="D159:E161" si="79">D164</f>
        <v>4000</v>
      </c>
      <c r="E159" s="51">
        <f t="shared" si="79"/>
        <v>0</v>
      </c>
      <c r="F159" s="51">
        <f t="shared" ref="F159" si="80">E159/D159*100</f>
        <v>0</v>
      </c>
      <c r="G159" s="105"/>
      <c r="H159" s="147"/>
      <c r="I159" s="133"/>
      <c r="J159" s="93"/>
      <c r="K159" s="96"/>
    </row>
    <row r="160" spans="1:11" s="13" customFormat="1" x14ac:dyDescent="0.25">
      <c r="A160" s="121"/>
      <c r="B160" s="121"/>
      <c r="C160" s="50" t="s">
        <v>15</v>
      </c>
      <c r="D160" s="51">
        <f t="shared" si="79"/>
        <v>0</v>
      </c>
      <c r="E160" s="51">
        <f t="shared" si="79"/>
        <v>0</v>
      </c>
      <c r="F160" s="51"/>
      <c r="G160" s="105"/>
      <c r="H160" s="147"/>
      <c r="I160" s="133"/>
      <c r="J160" s="93"/>
      <c r="K160" s="96"/>
    </row>
    <row r="161" spans="1:11" s="13" customFormat="1" x14ac:dyDescent="0.25">
      <c r="A161" s="122"/>
      <c r="B161" s="122"/>
      <c r="C161" s="50" t="s">
        <v>17</v>
      </c>
      <c r="D161" s="51">
        <f t="shared" si="79"/>
        <v>0</v>
      </c>
      <c r="E161" s="51">
        <f t="shared" si="79"/>
        <v>0</v>
      </c>
      <c r="F161" s="51"/>
      <c r="G161" s="106"/>
      <c r="H161" s="148"/>
      <c r="I161" s="134"/>
      <c r="J161" s="94"/>
      <c r="K161" s="97"/>
    </row>
    <row r="162" spans="1:11" s="13" customFormat="1" x14ac:dyDescent="0.25">
      <c r="A162" s="120" t="s">
        <v>148</v>
      </c>
      <c r="B162" s="120" t="s">
        <v>149</v>
      </c>
      <c r="C162" s="50" t="s">
        <v>13</v>
      </c>
      <c r="D162" s="51">
        <f t="shared" ref="D162:E162" si="81">D163+D164</f>
        <v>4000</v>
      </c>
      <c r="E162" s="51">
        <f t="shared" si="81"/>
        <v>0</v>
      </c>
      <c r="F162" s="51">
        <f t="shared" ref="F162" si="82">E162/D162*100</f>
        <v>0</v>
      </c>
      <c r="G162" s="95" t="s">
        <v>570</v>
      </c>
      <c r="H162" s="111" t="s">
        <v>435</v>
      </c>
      <c r="I162" s="98" t="s">
        <v>438</v>
      </c>
      <c r="J162" s="92" t="s">
        <v>130</v>
      </c>
      <c r="K162" s="95" t="s">
        <v>573</v>
      </c>
    </row>
    <row r="163" spans="1:11" s="13" customFormat="1" x14ac:dyDescent="0.25">
      <c r="A163" s="121"/>
      <c r="B163" s="121"/>
      <c r="C163" s="50" t="s">
        <v>14</v>
      </c>
      <c r="D163" s="51">
        <v>0</v>
      </c>
      <c r="E163" s="52">
        <v>0</v>
      </c>
      <c r="F163" s="51"/>
      <c r="G163" s="96"/>
      <c r="H163" s="112"/>
      <c r="I163" s="99"/>
      <c r="J163" s="93"/>
      <c r="K163" s="96"/>
    </row>
    <row r="164" spans="1:11" s="13" customFormat="1" x14ac:dyDescent="0.25">
      <c r="A164" s="121"/>
      <c r="B164" s="121"/>
      <c r="C164" s="50" t="s">
        <v>16</v>
      </c>
      <c r="D164" s="51">
        <v>4000</v>
      </c>
      <c r="E164" s="53">
        <v>0</v>
      </c>
      <c r="F164" s="51">
        <f t="shared" ref="F164" si="83">E164/D164*100</f>
        <v>0</v>
      </c>
      <c r="G164" s="96"/>
      <c r="H164" s="112"/>
      <c r="I164" s="99"/>
      <c r="J164" s="93"/>
      <c r="K164" s="96"/>
    </row>
    <row r="165" spans="1:11" s="13" customFormat="1" x14ac:dyDescent="0.25">
      <c r="A165" s="121"/>
      <c r="B165" s="121"/>
      <c r="C165" s="50" t="s">
        <v>15</v>
      </c>
      <c r="D165" s="51">
        <v>0</v>
      </c>
      <c r="E165" s="51">
        <v>0</v>
      </c>
      <c r="F165" s="51"/>
      <c r="G165" s="96"/>
      <c r="H165" s="112"/>
      <c r="I165" s="99"/>
      <c r="J165" s="93"/>
      <c r="K165" s="96"/>
    </row>
    <row r="166" spans="1:11" s="13" customFormat="1" ht="40.200000000000003" customHeight="1" x14ac:dyDescent="0.25">
      <c r="A166" s="122"/>
      <c r="B166" s="122"/>
      <c r="C166" s="50" t="s">
        <v>17</v>
      </c>
      <c r="D166" s="51">
        <v>0</v>
      </c>
      <c r="E166" s="51">
        <v>0</v>
      </c>
      <c r="F166" s="51"/>
      <c r="G166" s="97"/>
      <c r="H166" s="113"/>
      <c r="I166" s="100"/>
      <c r="J166" s="94"/>
      <c r="K166" s="97"/>
    </row>
    <row r="167" spans="1:11" s="13" customFormat="1" x14ac:dyDescent="0.25">
      <c r="A167" s="120" t="s">
        <v>150</v>
      </c>
      <c r="B167" s="120" t="s">
        <v>136</v>
      </c>
      <c r="C167" s="50" t="s">
        <v>13</v>
      </c>
      <c r="D167" s="51">
        <f t="shared" ref="D167:E167" si="84">D168+D169</f>
        <v>4000</v>
      </c>
      <c r="E167" s="51">
        <f t="shared" si="84"/>
        <v>0</v>
      </c>
      <c r="F167" s="51">
        <f t="shared" ref="F167:F168" si="85">E167/D167*100</f>
        <v>0</v>
      </c>
      <c r="G167" s="104"/>
      <c r="H167" s="104"/>
      <c r="I167" s="132" t="str">
        <f>I172</f>
        <v>нет</v>
      </c>
      <c r="J167" s="92" t="s">
        <v>130</v>
      </c>
      <c r="K167" s="104"/>
    </row>
    <row r="168" spans="1:11" s="13" customFormat="1" x14ac:dyDescent="0.25">
      <c r="A168" s="121"/>
      <c r="B168" s="121"/>
      <c r="C168" s="50" t="s">
        <v>14</v>
      </c>
      <c r="D168" s="51">
        <f>D173</f>
        <v>4000</v>
      </c>
      <c r="E168" s="51">
        <f>E173</f>
        <v>0</v>
      </c>
      <c r="F168" s="51">
        <f t="shared" si="85"/>
        <v>0</v>
      </c>
      <c r="G168" s="105"/>
      <c r="H168" s="105"/>
      <c r="I168" s="133"/>
      <c r="J168" s="93"/>
      <c r="K168" s="105"/>
    </row>
    <row r="169" spans="1:11" s="13" customFormat="1" x14ac:dyDescent="0.25">
      <c r="A169" s="121"/>
      <c r="B169" s="121"/>
      <c r="C169" s="50" t="s">
        <v>16</v>
      </c>
      <c r="D169" s="51">
        <f t="shared" ref="D169:E171" si="86">D174</f>
        <v>0</v>
      </c>
      <c r="E169" s="51">
        <f t="shared" si="86"/>
        <v>0</v>
      </c>
      <c r="F169" s="51"/>
      <c r="G169" s="105"/>
      <c r="H169" s="105"/>
      <c r="I169" s="133"/>
      <c r="J169" s="93"/>
      <c r="K169" s="105"/>
    </row>
    <row r="170" spans="1:11" s="13" customFormat="1" x14ac:dyDescent="0.25">
      <c r="A170" s="121"/>
      <c r="B170" s="121"/>
      <c r="C170" s="50" t="s">
        <v>15</v>
      </c>
      <c r="D170" s="51">
        <f t="shared" si="86"/>
        <v>0</v>
      </c>
      <c r="E170" s="51">
        <f t="shared" si="86"/>
        <v>0</v>
      </c>
      <c r="F170" s="51"/>
      <c r="G170" s="105"/>
      <c r="H170" s="105"/>
      <c r="I170" s="133"/>
      <c r="J170" s="93"/>
      <c r="K170" s="105"/>
    </row>
    <row r="171" spans="1:11" s="13" customFormat="1" x14ac:dyDescent="0.25">
      <c r="A171" s="122"/>
      <c r="B171" s="122"/>
      <c r="C171" s="50" t="s">
        <v>17</v>
      </c>
      <c r="D171" s="51">
        <f t="shared" si="86"/>
        <v>0</v>
      </c>
      <c r="E171" s="51">
        <f t="shared" si="86"/>
        <v>0</v>
      </c>
      <c r="F171" s="51"/>
      <c r="G171" s="106"/>
      <c r="H171" s="106"/>
      <c r="I171" s="134"/>
      <c r="J171" s="94"/>
      <c r="K171" s="106"/>
    </row>
    <row r="172" spans="1:11" s="13" customFormat="1" ht="13.8" customHeight="1" x14ac:dyDescent="0.25">
      <c r="A172" s="120" t="s">
        <v>151</v>
      </c>
      <c r="B172" s="120" t="s">
        <v>149</v>
      </c>
      <c r="C172" s="50" t="s">
        <v>13</v>
      </c>
      <c r="D172" s="51">
        <f t="shared" ref="D172:E172" si="87">D173+D174</f>
        <v>4000</v>
      </c>
      <c r="E172" s="51">
        <f t="shared" si="87"/>
        <v>0</v>
      </c>
      <c r="F172" s="51">
        <f t="shared" ref="F172" si="88">E172/D172*100</f>
        <v>0</v>
      </c>
      <c r="G172" s="95" t="s">
        <v>570</v>
      </c>
      <c r="H172" s="111" t="s">
        <v>435</v>
      </c>
      <c r="I172" s="98" t="s">
        <v>438</v>
      </c>
      <c r="J172" s="92" t="s">
        <v>130</v>
      </c>
      <c r="K172" s="95" t="s">
        <v>573</v>
      </c>
    </row>
    <row r="173" spans="1:11" s="13" customFormat="1" x14ac:dyDescent="0.25">
      <c r="A173" s="121"/>
      <c r="B173" s="121"/>
      <c r="C173" s="50" t="s">
        <v>14</v>
      </c>
      <c r="D173" s="51">
        <v>4000</v>
      </c>
      <c r="E173" s="53">
        <v>0</v>
      </c>
      <c r="F173" s="51">
        <f t="shared" ref="F173" si="89">E173/D173*100</f>
        <v>0</v>
      </c>
      <c r="G173" s="96"/>
      <c r="H173" s="112"/>
      <c r="I173" s="99"/>
      <c r="J173" s="93"/>
      <c r="K173" s="96"/>
    </row>
    <row r="174" spans="1:11" s="13" customFormat="1" x14ac:dyDescent="0.25">
      <c r="A174" s="121"/>
      <c r="B174" s="121"/>
      <c r="C174" s="50" t="s">
        <v>16</v>
      </c>
      <c r="D174" s="51">
        <v>0</v>
      </c>
      <c r="E174" s="54">
        <v>0</v>
      </c>
      <c r="F174" s="51"/>
      <c r="G174" s="96"/>
      <c r="H174" s="112"/>
      <c r="I174" s="99"/>
      <c r="J174" s="93"/>
      <c r="K174" s="96"/>
    </row>
    <row r="175" spans="1:11" s="13" customFormat="1" x14ac:dyDescent="0.25">
      <c r="A175" s="121"/>
      <c r="B175" s="121"/>
      <c r="C175" s="50" t="s">
        <v>15</v>
      </c>
      <c r="D175" s="51">
        <v>0</v>
      </c>
      <c r="E175" s="51">
        <v>0</v>
      </c>
      <c r="F175" s="51"/>
      <c r="G175" s="96"/>
      <c r="H175" s="112"/>
      <c r="I175" s="99"/>
      <c r="J175" s="93"/>
      <c r="K175" s="96"/>
    </row>
    <row r="176" spans="1:11" s="13" customFormat="1" x14ac:dyDescent="0.25">
      <c r="A176" s="122"/>
      <c r="B176" s="122"/>
      <c r="C176" s="50" t="s">
        <v>17</v>
      </c>
      <c r="D176" s="51">
        <v>0</v>
      </c>
      <c r="E176" s="51">
        <v>0</v>
      </c>
      <c r="F176" s="51"/>
      <c r="G176" s="97"/>
      <c r="H176" s="113"/>
      <c r="I176" s="100"/>
      <c r="J176" s="94"/>
      <c r="K176" s="97"/>
    </row>
    <row r="177" spans="1:11" s="13" customFormat="1" x14ac:dyDescent="0.25">
      <c r="A177" s="120" t="s">
        <v>152</v>
      </c>
      <c r="B177" s="120" t="s">
        <v>137</v>
      </c>
      <c r="C177" s="50" t="s">
        <v>13</v>
      </c>
      <c r="D177" s="51">
        <f t="shared" ref="D177:E177" si="90">D178+D179</f>
        <v>131174.79999999999</v>
      </c>
      <c r="E177" s="51">
        <f t="shared" si="90"/>
        <v>120115</v>
      </c>
      <c r="F177" s="51">
        <f t="shared" ref="F177" si="91">E177/D177*100</f>
        <v>91.568654955067601</v>
      </c>
      <c r="G177" s="136"/>
      <c r="H177" s="136"/>
      <c r="I177" s="132" t="str">
        <f>IF(COUNTIF(I182:I201,"да")=4,"да",IF(COUNTIF(I182:I201,"нет")=4,"нет","частично"))</f>
        <v>да</v>
      </c>
      <c r="J177" s="92" t="s">
        <v>130</v>
      </c>
      <c r="K177" s="104"/>
    </row>
    <row r="178" spans="1:11" s="13" customFormat="1" x14ac:dyDescent="0.25">
      <c r="A178" s="121"/>
      <c r="B178" s="121"/>
      <c r="C178" s="50" t="s">
        <v>14</v>
      </c>
      <c r="D178" s="51">
        <f>D183+D188+D193+D198</f>
        <v>0</v>
      </c>
      <c r="E178" s="51">
        <f>E183+E188+E193+E198</f>
        <v>0</v>
      </c>
      <c r="F178" s="51"/>
      <c r="G178" s="137"/>
      <c r="H178" s="137"/>
      <c r="I178" s="133"/>
      <c r="J178" s="93"/>
      <c r="K178" s="105"/>
    </row>
    <row r="179" spans="1:11" s="13" customFormat="1" x14ac:dyDescent="0.25">
      <c r="A179" s="121"/>
      <c r="B179" s="121"/>
      <c r="C179" s="50" t="s">
        <v>16</v>
      </c>
      <c r="D179" s="51">
        <f t="shared" ref="D179:E181" si="92">D184+D189+D194+D199</f>
        <v>131174.79999999999</v>
      </c>
      <c r="E179" s="51">
        <f t="shared" si="92"/>
        <v>120115</v>
      </c>
      <c r="F179" s="51">
        <f t="shared" ref="F179" si="93">E179/D179*100</f>
        <v>91.568654955067601</v>
      </c>
      <c r="G179" s="137"/>
      <c r="H179" s="137"/>
      <c r="I179" s="133"/>
      <c r="J179" s="93"/>
      <c r="K179" s="105"/>
    </row>
    <row r="180" spans="1:11" s="13" customFormat="1" x14ac:dyDescent="0.25">
      <c r="A180" s="121"/>
      <c r="B180" s="121"/>
      <c r="C180" s="50" t="s">
        <v>15</v>
      </c>
      <c r="D180" s="51">
        <f t="shared" si="92"/>
        <v>0</v>
      </c>
      <c r="E180" s="51">
        <f t="shared" si="92"/>
        <v>0</v>
      </c>
      <c r="F180" s="51"/>
      <c r="G180" s="137"/>
      <c r="H180" s="137"/>
      <c r="I180" s="133"/>
      <c r="J180" s="93"/>
      <c r="K180" s="105"/>
    </row>
    <row r="181" spans="1:11" s="13" customFormat="1" x14ac:dyDescent="0.25">
      <c r="A181" s="122"/>
      <c r="B181" s="122"/>
      <c r="C181" s="50" t="s">
        <v>17</v>
      </c>
      <c r="D181" s="51">
        <f t="shared" si="92"/>
        <v>0</v>
      </c>
      <c r="E181" s="51">
        <f t="shared" si="92"/>
        <v>0</v>
      </c>
      <c r="F181" s="51"/>
      <c r="G181" s="138"/>
      <c r="H181" s="138"/>
      <c r="I181" s="134"/>
      <c r="J181" s="94"/>
      <c r="K181" s="106"/>
    </row>
    <row r="182" spans="1:11" s="13" customFormat="1" ht="13.8" customHeight="1" x14ac:dyDescent="0.25">
      <c r="A182" s="120" t="s">
        <v>153</v>
      </c>
      <c r="B182" s="120" t="s">
        <v>158</v>
      </c>
      <c r="C182" s="50" t="s">
        <v>13</v>
      </c>
      <c r="D182" s="51">
        <f t="shared" ref="D182:E182" si="94">D183+D184</f>
        <v>25581.599999999999</v>
      </c>
      <c r="E182" s="51">
        <f t="shared" si="94"/>
        <v>22942.5</v>
      </c>
      <c r="F182" s="51">
        <f t="shared" ref="F182" si="95">E182/D182*100</f>
        <v>89.683600713012481</v>
      </c>
      <c r="G182" s="95" t="s">
        <v>158</v>
      </c>
      <c r="H182" s="95" t="s">
        <v>540</v>
      </c>
      <c r="I182" s="98" t="s">
        <v>433</v>
      </c>
      <c r="J182" s="92" t="s">
        <v>130</v>
      </c>
      <c r="K182" s="101" t="s">
        <v>444</v>
      </c>
    </row>
    <row r="183" spans="1:11" s="13" customFormat="1" x14ac:dyDescent="0.25">
      <c r="A183" s="121"/>
      <c r="B183" s="121"/>
      <c r="C183" s="50" t="s">
        <v>14</v>
      </c>
      <c r="D183" s="51">
        <v>0</v>
      </c>
      <c r="E183" s="52">
        <v>0</v>
      </c>
      <c r="F183" s="51"/>
      <c r="G183" s="96"/>
      <c r="H183" s="96"/>
      <c r="I183" s="99"/>
      <c r="J183" s="93"/>
      <c r="K183" s="102"/>
    </row>
    <row r="184" spans="1:11" s="13" customFormat="1" x14ac:dyDescent="0.25">
      <c r="A184" s="121"/>
      <c r="B184" s="121"/>
      <c r="C184" s="50" t="s">
        <v>16</v>
      </c>
      <c r="D184" s="51">
        <v>25581.599999999999</v>
      </c>
      <c r="E184" s="53">
        <v>22942.5</v>
      </c>
      <c r="F184" s="51">
        <f t="shared" ref="F184" si="96">E184/D184*100</f>
        <v>89.683600713012481</v>
      </c>
      <c r="G184" s="96"/>
      <c r="H184" s="96"/>
      <c r="I184" s="99"/>
      <c r="J184" s="93"/>
      <c r="K184" s="102"/>
    </row>
    <row r="185" spans="1:11" s="13" customFormat="1" x14ac:dyDescent="0.25">
      <c r="A185" s="121"/>
      <c r="B185" s="121"/>
      <c r="C185" s="50" t="s">
        <v>15</v>
      </c>
      <c r="D185" s="51">
        <v>0</v>
      </c>
      <c r="E185" s="51">
        <v>0</v>
      </c>
      <c r="F185" s="51"/>
      <c r="G185" s="96"/>
      <c r="H185" s="96"/>
      <c r="I185" s="99"/>
      <c r="J185" s="93"/>
      <c r="K185" s="102"/>
    </row>
    <row r="186" spans="1:11" s="13" customFormat="1" x14ac:dyDescent="0.25">
      <c r="A186" s="122"/>
      <c r="B186" s="122"/>
      <c r="C186" s="50" t="s">
        <v>17</v>
      </c>
      <c r="D186" s="51">
        <v>0</v>
      </c>
      <c r="E186" s="51">
        <v>0</v>
      </c>
      <c r="F186" s="51"/>
      <c r="G186" s="97"/>
      <c r="H186" s="97"/>
      <c r="I186" s="100"/>
      <c r="J186" s="94"/>
      <c r="K186" s="103"/>
    </row>
    <row r="187" spans="1:11" s="13" customFormat="1" ht="13.8" customHeight="1" x14ac:dyDescent="0.25">
      <c r="A187" s="120" t="s">
        <v>154</v>
      </c>
      <c r="B187" s="120" t="s">
        <v>159</v>
      </c>
      <c r="C187" s="50" t="s">
        <v>13</v>
      </c>
      <c r="D187" s="51">
        <f t="shared" ref="D187:E187" si="97">D188+D189</f>
        <v>27126</v>
      </c>
      <c r="E187" s="51">
        <f t="shared" si="97"/>
        <v>24156.799999999999</v>
      </c>
      <c r="F187" s="51">
        <f t="shared" ref="F187" si="98">E187/D187*100</f>
        <v>89.054044090540444</v>
      </c>
      <c r="G187" s="95" t="s">
        <v>159</v>
      </c>
      <c r="H187" s="95" t="s">
        <v>541</v>
      </c>
      <c r="I187" s="98" t="s">
        <v>433</v>
      </c>
      <c r="J187" s="92" t="s">
        <v>130</v>
      </c>
      <c r="K187" s="101" t="s">
        <v>445</v>
      </c>
    </row>
    <row r="188" spans="1:11" s="13" customFormat="1" x14ac:dyDescent="0.25">
      <c r="A188" s="121"/>
      <c r="B188" s="121"/>
      <c r="C188" s="50" t="s">
        <v>14</v>
      </c>
      <c r="D188" s="51">
        <v>0</v>
      </c>
      <c r="E188" s="52">
        <v>0</v>
      </c>
      <c r="F188" s="51"/>
      <c r="G188" s="96"/>
      <c r="H188" s="96"/>
      <c r="I188" s="99"/>
      <c r="J188" s="93"/>
      <c r="K188" s="102"/>
    </row>
    <row r="189" spans="1:11" s="13" customFormat="1" x14ac:dyDescent="0.25">
      <c r="A189" s="121"/>
      <c r="B189" s="121"/>
      <c r="C189" s="50" t="s">
        <v>16</v>
      </c>
      <c r="D189" s="51">
        <v>27126</v>
      </c>
      <c r="E189" s="53">
        <v>24156.799999999999</v>
      </c>
      <c r="F189" s="51">
        <f t="shared" ref="F189" si="99">E189/D189*100</f>
        <v>89.054044090540444</v>
      </c>
      <c r="G189" s="96"/>
      <c r="H189" s="96"/>
      <c r="I189" s="99"/>
      <c r="J189" s="93"/>
      <c r="K189" s="102"/>
    </row>
    <row r="190" spans="1:11" s="13" customFormat="1" x14ac:dyDescent="0.25">
      <c r="A190" s="121"/>
      <c r="B190" s="121"/>
      <c r="C190" s="50" t="s">
        <v>15</v>
      </c>
      <c r="D190" s="51">
        <v>0</v>
      </c>
      <c r="E190" s="51">
        <v>0</v>
      </c>
      <c r="F190" s="51"/>
      <c r="G190" s="96"/>
      <c r="H190" s="96"/>
      <c r="I190" s="99"/>
      <c r="J190" s="93"/>
      <c r="K190" s="102"/>
    </row>
    <row r="191" spans="1:11" s="13" customFormat="1" x14ac:dyDescent="0.25">
      <c r="A191" s="122"/>
      <c r="B191" s="122"/>
      <c r="C191" s="50" t="s">
        <v>17</v>
      </c>
      <c r="D191" s="51">
        <v>0</v>
      </c>
      <c r="E191" s="51">
        <v>0</v>
      </c>
      <c r="F191" s="51"/>
      <c r="G191" s="97"/>
      <c r="H191" s="97"/>
      <c r="I191" s="100"/>
      <c r="J191" s="94"/>
      <c r="K191" s="103"/>
    </row>
    <row r="192" spans="1:11" s="13" customFormat="1" ht="13.8" customHeight="1" x14ac:dyDescent="0.25">
      <c r="A192" s="120" t="s">
        <v>155</v>
      </c>
      <c r="B192" s="120" t="s">
        <v>160</v>
      </c>
      <c r="C192" s="50" t="s">
        <v>13</v>
      </c>
      <c r="D192" s="51">
        <f t="shared" ref="D192:E192" si="100">D193+D194</f>
        <v>22374</v>
      </c>
      <c r="E192" s="51">
        <f t="shared" si="100"/>
        <v>19156.7</v>
      </c>
      <c r="F192" s="51">
        <f t="shared" ref="F192" si="101">E192/D192*100</f>
        <v>85.620362921247889</v>
      </c>
      <c r="G192" s="95" t="s">
        <v>160</v>
      </c>
      <c r="H192" s="95" t="s">
        <v>542</v>
      </c>
      <c r="I192" s="98" t="s">
        <v>433</v>
      </c>
      <c r="J192" s="92" t="s">
        <v>130</v>
      </c>
      <c r="K192" s="101" t="s">
        <v>444</v>
      </c>
    </row>
    <row r="193" spans="1:11" s="13" customFormat="1" x14ac:dyDescent="0.25">
      <c r="A193" s="121"/>
      <c r="B193" s="121"/>
      <c r="C193" s="50" t="s">
        <v>14</v>
      </c>
      <c r="D193" s="51">
        <v>0</v>
      </c>
      <c r="E193" s="52">
        <v>0</v>
      </c>
      <c r="F193" s="51"/>
      <c r="G193" s="96"/>
      <c r="H193" s="96"/>
      <c r="I193" s="99"/>
      <c r="J193" s="93"/>
      <c r="K193" s="102"/>
    </row>
    <row r="194" spans="1:11" s="13" customFormat="1" x14ac:dyDescent="0.25">
      <c r="A194" s="121"/>
      <c r="B194" s="121"/>
      <c r="C194" s="50" t="s">
        <v>16</v>
      </c>
      <c r="D194" s="51">
        <v>22374</v>
      </c>
      <c r="E194" s="53">
        <v>19156.7</v>
      </c>
      <c r="F194" s="51">
        <f t="shared" ref="F194" si="102">E194/D194*100</f>
        <v>85.620362921247889</v>
      </c>
      <c r="G194" s="96"/>
      <c r="H194" s="96"/>
      <c r="I194" s="99"/>
      <c r="J194" s="93"/>
      <c r="K194" s="102"/>
    </row>
    <row r="195" spans="1:11" s="13" customFormat="1" x14ac:dyDescent="0.25">
      <c r="A195" s="121"/>
      <c r="B195" s="121"/>
      <c r="C195" s="50" t="s">
        <v>15</v>
      </c>
      <c r="D195" s="51">
        <v>0</v>
      </c>
      <c r="E195" s="51">
        <v>0</v>
      </c>
      <c r="F195" s="51"/>
      <c r="G195" s="96"/>
      <c r="H195" s="96"/>
      <c r="I195" s="99"/>
      <c r="J195" s="93"/>
      <c r="K195" s="102"/>
    </row>
    <row r="196" spans="1:11" s="13" customFormat="1" x14ac:dyDescent="0.25">
      <c r="A196" s="122"/>
      <c r="B196" s="122"/>
      <c r="C196" s="50" t="s">
        <v>17</v>
      </c>
      <c r="D196" s="51">
        <v>0</v>
      </c>
      <c r="E196" s="51">
        <v>0</v>
      </c>
      <c r="F196" s="51"/>
      <c r="G196" s="97"/>
      <c r="H196" s="97"/>
      <c r="I196" s="100"/>
      <c r="J196" s="94"/>
      <c r="K196" s="103"/>
    </row>
    <row r="197" spans="1:11" s="13" customFormat="1" ht="13.8" customHeight="1" x14ac:dyDescent="0.25">
      <c r="A197" s="120" t="s">
        <v>156</v>
      </c>
      <c r="B197" s="120" t="s">
        <v>161</v>
      </c>
      <c r="C197" s="50" t="s">
        <v>13</v>
      </c>
      <c r="D197" s="51">
        <f t="shared" ref="D197:E197" si="103">D198+D199</f>
        <v>56093.2</v>
      </c>
      <c r="E197" s="51">
        <f t="shared" si="103"/>
        <v>53859</v>
      </c>
      <c r="F197" s="51">
        <f t="shared" ref="F197" si="104">E197/D197*100</f>
        <v>96.016986016130303</v>
      </c>
      <c r="G197" s="95" t="s">
        <v>161</v>
      </c>
      <c r="H197" s="95" t="s">
        <v>543</v>
      </c>
      <c r="I197" s="98" t="s">
        <v>433</v>
      </c>
      <c r="J197" s="92" t="s">
        <v>130</v>
      </c>
      <c r="K197" s="101" t="s">
        <v>445</v>
      </c>
    </row>
    <row r="198" spans="1:11" s="13" customFormat="1" x14ac:dyDescent="0.25">
      <c r="A198" s="121"/>
      <c r="B198" s="121"/>
      <c r="C198" s="50" t="s">
        <v>14</v>
      </c>
      <c r="D198" s="51">
        <v>0</v>
      </c>
      <c r="E198" s="52">
        <v>0</v>
      </c>
      <c r="F198" s="51"/>
      <c r="G198" s="96"/>
      <c r="H198" s="96"/>
      <c r="I198" s="99"/>
      <c r="J198" s="93"/>
      <c r="K198" s="102"/>
    </row>
    <row r="199" spans="1:11" s="13" customFormat="1" x14ac:dyDescent="0.25">
      <c r="A199" s="121"/>
      <c r="B199" s="121"/>
      <c r="C199" s="50" t="s">
        <v>16</v>
      </c>
      <c r="D199" s="51">
        <v>56093.2</v>
      </c>
      <c r="E199" s="53">
        <v>53859</v>
      </c>
      <c r="F199" s="51">
        <f t="shared" ref="F199" si="105">E199/D199*100</f>
        <v>96.016986016130303</v>
      </c>
      <c r="G199" s="96"/>
      <c r="H199" s="96"/>
      <c r="I199" s="99"/>
      <c r="J199" s="93"/>
      <c r="K199" s="102"/>
    </row>
    <row r="200" spans="1:11" s="13" customFormat="1" x14ac:dyDescent="0.25">
      <c r="A200" s="121"/>
      <c r="B200" s="121"/>
      <c r="C200" s="50" t="s">
        <v>15</v>
      </c>
      <c r="D200" s="51">
        <v>0</v>
      </c>
      <c r="E200" s="51">
        <v>0</v>
      </c>
      <c r="F200" s="51"/>
      <c r="G200" s="96"/>
      <c r="H200" s="96"/>
      <c r="I200" s="99"/>
      <c r="J200" s="93"/>
      <c r="K200" s="102"/>
    </row>
    <row r="201" spans="1:11" s="13" customFormat="1" x14ac:dyDescent="0.25">
      <c r="A201" s="122"/>
      <c r="B201" s="122"/>
      <c r="C201" s="50" t="s">
        <v>17</v>
      </c>
      <c r="D201" s="51">
        <v>0</v>
      </c>
      <c r="E201" s="51">
        <v>0</v>
      </c>
      <c r="F201" s="51"/>
      <c r="G201" s="97"/>
      <c r="H201" s="97"/>
      <c r="I201" s="100"/>
      <c r="J201" s="94"/>
      <c r="K201" s="103"/>
    </row>
    <row r="202" spans="1:11" s="13" customFormat="1" x14ac:dyDescent="0.25">
      <c r="A202" s="139" t="s">
        <v>162</v>
      </c>
      <c r="B202" s="120" t="s">
        <v>139</v>
      </c>
      <c r="C202" s="50" t="s">
        <v>13</v>
      </c>
      <c r="D202" s="51">
        <f t="shared" ref="D202:E202" si="106">D203+D204</f>
        <v>1325</v>
      </c>
      <c r="E202" s="51">
        <f t="shared" si="106"/>
        <v>1213.2</v>
      </c>
      <c r="F202" s="51">
        <f t="shared" ref="F202" si="107">E202/D202*100</f>
        <v>91.562264150943392</v>
      </c>
      <c r="G202" s="136"/>
      <c r="H202" s="136"/>
      <c r="I202" s="132" t="str">
        <f>IF(COUNTIF(I207:I226,"да")=4,"да",IF(COUNTIF(I207:I226,"нет")=4,"нет","частично"))</f>
        <v>да</v>
      </c>
      <c r="J202" s="92" t="s">
        <v>130</v>
      </c>
      <c r="K202" s="95"/>
    </row>
    <row r="203" spans="1:11" s="13" customFormat="1" x14ac:dyDescent="0.25">
      <c r="A203" s="121"/>
      <c r="B203" s="121"/>
      <c r="C203" s="50" t="s">
        <v>14</v>
      </c>
      <c r="D203" s="51">
        <f>D208+D213+D218+D223</f>
        <v>1325</v>
      </c>
      <c r="E203" s="51">
        <f>E208+E213+E218+E223</f>
        <v>1213.2</v>
      </c>
      <c r="F203" s="51">
        <f t="shared" ref="F203" si="108">E203/D203*100</f>
        <v>91.562264150943392</v>
      </c>
      <c r="G203" s="137"/>
      <c r="H203" s="137"/>
      <c r="I203" s="133"/>
      <c r="J203" s="93"/>
      <c r="K203" s="96"/>
    </row>
    <row r="204" spans="1:11" s="13" customFormat="1" x14ac:dyDescent="0.25">
      <c r="A204" s="121"/>
      <c r="B204" s="121"/>
      <c r="C204" s="50" t="s">
        <v>16</v>
      </c>
      <c r="D204" s="51">
        <f t="shared" ref="D204:E206" si="109">D209+D214+D219+D224</f>
        <v>0</v>
      </c>
      <c r="E204" s="51">
        <f t="shared" si="109"/>
        <v>0</v>
      </c>
      <c r="F204" s="51"/>
      <c r="G204" s="137"/>
      <c r="H204" s="137"/>
      <c r="I204" s="133"/>
      <c r="J204" s="93"/>
      <c r="K204" s="96"/>
    </row>
    <row r="205" spans="1:11" s="13" customFormat="1" x14ac:dyDescent="0.25">
      <c r="A205" s="121"/>
      <c r="B205" s="121"/>
      <c r="C205" s="50" t="s">
        <v>15</v>
      </c>
      <c r="D205" s="51">
        <f t="shared" si="109"/>
        <v>0</v>
      </c>
      <c r="E205" s="51">
        <f t="shared" si="109"/>
        <v>0</v>
      </c>
      <c r="F205" s="51"/>
      <c r="G205" s="137"/>
      <c r="H205" s="137"/>
      <c r="I205" s="133"/>
      <c r="J205" s="93"/>
      <c r="K205" s="96"/>
    </row>
    <row r="206" spans="1:11" s="13" customFormat="1" x14ac:dyDescent="0.25">
      <c r="A206" s="122"/>
      <c r="B206" s="122"/>
      <c r="C206" s="50" t="s">
        <v>17</v>
      </c>
      <c r="D206" s="51">
        <f t="shared" si="109"/>
        <v>0</v>
      </c>
      <c r="E206" s="51">
        <f t="shared" si="109"/>
        <v>0</v>
      </c>
      <c r="F206" s="51"/>
      <c r="G206" s="138"/>
      <c r="H206" s="138"/>
      <c r="I206" s="134"/>
      <c r="J206" s="94"/>
      <c r="K206" s="97"/>
    </row>
    <row r="207" spans="1:11" s="13" customFormat="1" ht="13.8" customHeight="1" x14ac:dyDescent="0.25">
      <c r="A207" s="139" t="s">
        <v>163</v>
      </c>
      <c r="B207" s="120" t="s">
        <v>157</v>
      </c>
      <c r="C207" s="50" t="s">
        <v>13</v>
      </c>
      <c r="D207" s="51">
        <f>D208</f>
        <v>258.39999999999998</v>
      </c>
      <c r="E207" s="51">
        <f>E208</f>
        <v>231.7</v>
      </c>
      <c r="F207" s="51">
        <f t="shared" ref="F207" si="110">E207/D207*100</f>
        <v>89.667182662538707</v>
      </c>
      <c r="G207" s="101" t="s">
        <v>157</v>
      </c>
      <c r="H207" s="95" t="s">
        <v>544</v>
      </c>
      <c r="I207" s="98" t="s">
        <v>433</v>
      </c>
      <c r="J207" s="92" t="s">
        <v>130</v>
      </c>
      <c r="K207" s="101" t="s">
        <v>444</v>
      </c>
    </row>
    <row r="208" spans="1:11" s="13" customFormat="1" x14ac:dyDescent="0.25">
      <c r="A208" s="121"/>
      <c r="B208" s="121"/>
      <c r="C208" s="50" t="s">
        <v>14</v>
      </c>
      <c r="D208" s="51">
        <v>258.39999999999998</v>
      </c>
      <c r="E208" s="53">
        <v>231.7</v>
      </c>
      <c r="F208" s="51">
        <f t="shared" ref="F208" si="111">E208/D208*100</f>
        <v>89.667182662538707</v>
      </c>
      <c r="G208" s="102"/>
      <c r="H208" s="96"/>
      <c r="I208" s="99"/>
      <c r="J208" s="93"/>
      <c r="K208" s="102"/>
    </row>
    <row r="209" spans="1:11" s="13" customFormat="1" x14ac:dyDescent="0.25">
      <c r="A209" s="121"/>
      <c r="B209" s="121"/>
      <c r="C209" s="50" t="s">
        <v>16</v>
      </c>
      <c r="D209" s="51">
        <v>0</v>
      </c>
      <c r="E209" s="54">
        <v>0</v>
      </c>
      <c r="F209" s="51"/>
      <c r="G209" s="102"/>
      <c r="H209" s="96"/>
      <c r="I209" s="99"/>
      <c r="J209" s="93"/>
      <c r="K209" s="102"/>
    </row>
    <row r="210" spans="1:11" s="13" customFormat="1" x14ac:dyDescent="0.25">
      <c r="A210" s="121"/>
      <c r="B210" s="121"/>
      <c r="C210" s="50" t="s">
        <v>15</v>
      </c>
      <c r="D210" s="51">
        <v>0</v>
      </c>
      <c r="E210" s="51">
        <v>0</v>
      </c>
      <c r="F210" s="51"/>
      <c r="G210" s="102"/>
      <c r="H210" s="96"/>
      <c r="I210" s="99"/>
      <c r="J210" s="93"/>
      <c r="K210" s="102"/>
    </row>
    <row r="211" spans="1:11" s="13" customFormat="1" x14ac:dyDescent="0.25">
      <c r="A211" s="122"/>
      <c r="B211" s="122"/>
      <c r="C211" s="50" t="s">
        <v>17</v>
      </c>
      <c r="D211" s="51">
        <v>0</v>
      </c>
      <c r="E211" s="51">
        <v>0</v>
      </c>
      <c r="F211" s="51"/>
      <c r="G211" s="103"/>
      <c r="H211" s="97"/>
      <c r="I211" s="100"/>
      <c r="J211" s="94"/>
      <c r="K211" s="103"/>
    </row>
    <row r="212" spans="1:11" s="13" customFormat="1" ht="13.8" customHeight="1" x14ac:dyDescent="0.25">
      <c r="A212" s="139" t="s">
        <v>164</v>
      </c>
      <c r="B212" s="120" t="s">
        <v>167</v>
      </c>
      <c r="C212" s="50" t="s">
        <v>13</v>
      </c>
      <c r="D212" s="51">
        <f t="shared" ref="D212:E212" si="112">D213+D214</f>
        <v>274</v>
      </c>
      <c r="E212" s="51">
        <f t="shared" si="112"/>
        <v>244</v>
      </c>
      <c r="F212" s="51">
        <f t="shared" ref="F212:F213" si="113">E212/D212*100</f>
        <v>89.051094890510953</v>
      </c>
      <c r="G212" s="95" t="s">
        <v>157</v>
      </c>
      <c r="H212" s="95" t="s">
        <v>545</v>
      </c>
      <c r="I212" s="98" t="s">
        <v>433</v>
      </c>
      <c r="J212" s="92" t="s">
        <v>130</v>
      </c>
      <c r="K212" s="101" t="s">
        <v>445</v>
      </c>
    </row>
    <row r="213" spans="1:11" s="13" customFormat="1" x14ac:dyDescent="0.25">
      <c r="A213" s="121"/>
      <c r="B213" s="121"/>
      <c r="C213" s="50" t="s">
        <v>14</v>
      </c>
      <c r="D213" s="51">
        <v>274</v>
      </c>
      <c r="E213" s="53">
        <v>244</v>
      </c>
      <c r="F213" s="51">
        <f t="shared" si="113"/>
        <v>89.051094890510953</v>
      </c>
      <c r="G213" s="96"/>
      <c r="H213" s="96"/>
      <c r="I213" s="99"/>
      <c r="J213" s="93"/>
      <c r="K213" s="102"/>
    </row>
    <row r="214" spans="1:11" s="13" customFormat="1" x14ac:dyDescent="0.25">
      <c r="A214" s="121"/>
      <c r="B214" s="121"/>
      <c r="C214" s="50" t="s">
        <v>16</v>
      </c>
      <c r="D214" s="51">
        <v>0</v>
      </c>
      <c r="E214" s="54">
        <v>0</v>
      </c>
      <c r="F214" s="51"/>
      <c r="G214" s="96"/>
      <c r="H214" s="96"/>
      <c r="I214" s="99"/>
      <c r="J214" s="93"/>
      <c r="K214" s="102"/>
    </row>
    <row r="215" spans="1:11" s="13" customFormat="1" x14ac:dyDescent="0.25">
      <c r="A215" s="121"/>
      <c r="B215" s="121"/>
      <c r="C215" s="50" t="s">
        <v>15</v>
      </c>
      <c r="D215" s="51">
        <v>0</v>
      </c>
      <c r="E215" s="51">
        <v>0</v>
      </c>
      <c r="F215" s="51"/>
      <c r="G215" s="96"/>
      <c r="H215" s="96"/>
      <c r="I215" s="99"/>
      <c r="J215" s="93"/>
      <c r="K215" s="102"/>
    </row>
    <row r="216" spans="1:11" s="13" customFormat="1" x14ac:dyDescent="0.25">
      <c r="A216" s="122"/>
      <c r="B216" s="122"/>
      <c r="C216" s="50" t="s">
        <v>17</v>
      </c>
      <c r="D216" s="51">
        <v>0</v>
      </c>
      <c r="E216" s="51">
        <v>0</v>
      </c>
      <c r="F216" s="51"/>
      <c r="G216" s="97"/>
      <c r="H216" s="97"/>
      <c r="I216" s="100"/>
      <c r="J216" s="94"/>
      <c r="K216" s="103"/>
    </row>
    <row r="217" spans="1:11" s="13" customFormat="1" ht="13.8" customHeight="1" x14ac:dyDescent="0.25">
      <c r="A217" s="139" t="s">
        <v>165</v>
      </c>
      <c r="B217" s="120" t="s">
        <v>168</v>
      </c>
      <c r="C217" s="50" t="s">
        <v>13</v>
      </c>
      <c r="D217" s="51">
        <f t="shared" ref="D217:E217" si="114">D218+D219</f>
        <v>226</v>
      </c>
      <c r="E217" s="51">
        <f t="shared" si="114"/>
        <v>193.5</v>
      </c>
      <c r="F217" s="51">
        <f t="shared" ref="F217:F218" si="115">E217/D217*100</f>
        <v>85.619469026548671</v>
      </c>
      <c r="G217" s="95" t="s">
        <v>167</v>
      </c>
      <c r="H217" s="95" t="s">
        <v>546</v>
      </c>
      <c r="I217" s="98" t="s">
        <v>433</v>
      </c>
      <c r="J217" s="92" t="s">
        <v>130</v>
      </c>
      <c r="K217" s="101" t="s">
        <v>444</v>
      </c>
    </row>
    <row r="218" spans="1:11" s="13" customFormat="1" x14ac:dyDescent="0.25">
      <c r="A218" s="121"/>
      <c r="B218" s="121"/>
      <c r="C218" s="50" t="s">
        <v>14</v>
      </c>
      <c r="D218" s="51">
        <v>226</v>
      </c>
      <c r="E218" s="53">
        <v>193.5</v>
      </c>
      <c r="F218" s="51">
        <f t="shared" si="115"/>
        <v>85.619469026548671</v>
      </c>
      <c r="G218" s="96"/>
      <c r="H218" s="96"/>
      <c r="I218" s="99"/>
      <c r="J218" s="93"/>
      <c r="K218" s="102"/>
    </row>
    <row r="219" spans="1:11" s="13" customFormat="1" x14ac:dyDescent="0.25">
      <c r="A219" s="121"/>
      <c r="B219" s="121"/>
      <c r="C219" s="50" t="s">
        <v>16</v>
      </c>
      <c r="D219" s="51">
        <v>0</v>
      </c>
      <c r="E219" s="54">
        <v>0</v>
      </c>
      <c r="F219" s="51"/>
      <c r="G219" s="96"/>
      <c r="H219" s="96"/>
      <c r="I219" s="99"/>
      <c r="J219" s="93"/>
      <c r="K219" s="102"/>
    </row>
    <row r="220" spans="1:11" s="13" customFormat="1" x14ac:dyDescent="0.25">
      <c r="A220" s="121"/>
      <c r="B220" s="121"/>
      <c r="C220" s="50" t="s">
        <v>15</v>
      </c>
      <c r="D220" s="51">
        <v>0</v>
      </c>
      <c r="E220" s="51">
        <v>0</v>
      </c>
      <c r="F220" s="51"/>
      <c r="G220" s="96"/>
      <c r="H220" s="96"/>
      <c r="I220" s="99"/>
      <c r="J220" s="93"/>
      <c r="K220" s="102"/>
    </row>
    <row r="221" spans="1:11" s="13" customFormat="1" x14ac:dyDescent="0.25">
      <c r="A221" s="122"/>
      <c r="B221" s="122"/>
      <c r="C221" s="50" t="s">
        <v>17</v>
      </c>
      <c r="D221" s="51">
        <v>0</v>
      </c>
      <c r="E221" s="51">
        <v>0</v>
      </c>
      <c r="F221" s="51"/>
      <c r="G221" s="97"/>
      <c r="H221" s="97"/>
      <c r="I221" s="100"/>
      <c r="J221" s="94"/>
      <c r="K221" s="103"/>
    </row>
    <row r="222" spans="1:11" s="13" customFormat="1" ht="13.8" customHeight="1" x14ac:dyDescent="0.25">
      <c r="A222" s="139" t="s">
        <v>166</v>
      </c>
      <c r="B222" s="120" t="s">
        <v>161</v>
      </c>
      <c r="C222" s="50" t="s">
        <v>13</v>
      </c>
      <c r="D222" s="51">
        <f t="shared" ref="D222:E222" si="116">D223+D224</f>
        <v>566.6</v>
      </c>
      <c r="E222" s="51">
        <f t="shared" si="116"/>
        <v>544</v>
      </c>
      <c r="F222" s="51">
        <f t="shared" ref="F222:F223" si="117">E222/D222*100</f>
        <v>96.011295446523121</v>
      </c>
      <c r="G222" s="95" t="s">
        <v>168</v>
      </c>
      <c r="H222" s="95" t="s">
        <v>547</v>
      </c>
      <c r="I222" s="98" t="s">
        <v>433</v>
      </c>
      <c r="J222" s="92" t="s">
        <v>130</v>
      </c>
      <c r="K222" s="101" t="s">
        <v>445</v>
      </c>
    </row>
    <row r="223" spans="1:11" s="13" customFormat="1" x14ac:dyDescent="0.25">
      <c r="A223" s="121"/>
      <c r="B223" s="121"/>
      <c r="C223" s="50" t="s">
        <v>14</v>
      </c>
      <c r="D223" s="51">
        <v>566.6</v>
      </c>
      <c r="E223" s="53">
        <v>544</v>
      </c>
      <c r="F223" s="51">
        <f t="shared" si="117"/>
        <v>96.011295446523121</v>
      </c>
      <c r="G223" s="96"/>
      <c r="H223" s="96"/>
      <c r="I223" s="99"/>
      <c r="J223" s="93"/>
      <c r="K223" s="102"/>
    </row>
    <row r="224" spans="1:11" s="13" customFormat="1" x14ac:dyDescent="0.25">
      <c r="A224" s="121"/>
      <c r="B224" s="121"/>
      <c r="C224" s="50" t="s">
        <v>16</v>
      </c>
      <c r="D224" s="51">
        <v>0</v>
      </c>
      <c r="E224" s="54">
        <v>0</v>
      </c>
      <c r="F224" s="51"/>
      <c r="G224" s="96"/>
      <c r="H224" s="96"/>
      <c r="I224" s="99"/>
      <c r="J224" s="93"/>
      <c r="K224" s="102"/>
    </row>
    <row r="225" spans="1:11" s="13" customFormat="1" x14ac:dyDescent="0.25">
      <c r="A225" s="121"/>
      <c r="B225" s="121"/>
      <c r="C225" s="50" t="s">
        <v>15</v>
      </c>
      <c r="D225" s="51">
        <v>0</v>
      </c>
      <c r="E225" s="51">
        <v>0</v>
      </c>
      <c r="F225" s="51"/>
      <c r="G225" s="96"/>
      <c r="H225" s="96"/>
      <c r="I225" s="99"/>
      <c r="J225" s="93"/>
      <c r="K225" s="102"/>
    </row>
    <row r="226" spans="1:11" s="13" customFormat="1" x14ac:dyDescent="0.25">
      <c r="A226" s="122"/>
      <c r="B226" s="122"/>
      <c r="C226" s="50" t="s">
        <v>17</v>
      </c>
      <c r="D226" s="51">
        <v>0</v>
      </c>
      <c r="E226" s="51">
        <v>0</v>
      </c>
      <c r="F226" s="51"/>
      <c r="G226" s="97"/>
      <c r="H226" s="97"/>
      <c r="I226" s="100"/>
      <c r="J226" s="94"/>
      <c r="K226" s="103"/>
    </row>
    <row r="227" spans="1:11" s="13" customFormat="1" ht="13.8" customHeight="1" x14ac:dyDescent="0.25">
      <c r="A227" s="139" t="s">
        <v>169</v>
      </c>
      <c r="B227" s="120" t="s">
        <v>161</v>
      </c>
      <c r="C227" s="50" t="s">
        <v>13</v>
      </c>
      <c r="D227" s="51">
        <f t="shared" ref="D227" si="118">D228+D229</f>
        <v>112581.2</v>
      </c>
      <c r="E227" s="51">
        <f>E228+E229</f>
        <v>110251.2</v>
      </c>
      <c r="F227" s="51">
        <f t="shared" ref="F227" si="119">E227/D227*100</f>
        <v>97.930382692669824</v>
      </c>
      <c r="G227" s="136"/>
      <c r="H227" s="136"/>
      <c r="I227" s="132" t="str">
        <f>IF(COUNTIF(I232:I241,"да")=2,"да",IF(COUNTIF(I232:I241,"нет")=2,"нет","частично"))</f>
        <v>да</v>
      </c>
      <c r="J227" s="92" t="s">
        <v>130</v>
      </c>
      <c r="K227" s="95"/>
    </row>
    <row r="228" spans="1:11" s="13" customFormat="1" x14ac:dyDescent="0.25">
      <c r="A228" s="121"/>
      <c r="B228" s="121"/>
      <c r="C228" s="50" t="s">
        <v>14</v>
      </c>
      <c r="D228" s="51">
        <f>D233+D238</f>
        <v>0</v>
      </c>
      <c r="E228" s="51">
        <f>E233+E238</f>
        <v>0</v>
      </c>
      <c r="F228" s="51"/>
      <c r="G228" s="137"/>
      <c r="H228" s="137"/>
      <c r="I228" s="133"/>
      <c r="J228" s="93"/>
      <c r="K228" s="96"/>
    </row>
    <row r="229" spans="1:11" s="13" customFormat="1" x14ac:dyDescent="0.25">
      <c r="A229" s="121"/>
      <c r="B229" s="121"/>
      <c r="C229" s="50" t="s">
        <v>16</v>
      </c>
      <c r="D229" s="51">
        <f t="shared" ref="D229:E231" si="120">D234+D239</f>
        <v>112581.2</v>
      </c>
      <c r="E229" s="51">
        <f>E234+E239</f>
        <v>110251.2</v>
      </c>
      <c r="F229" s="51">
        <f t="shared" ref="F229" si="121">E229/D229*100</f>
        <v>97.930382692669824</v>
      </c>
      <c r="G229" s="137"/>
      <c r="H229" s="137"/>
      <c r="I229" s="133"/>
      <c r="J229" s="93"/>
      <c r="K229" s="96"/>
    </row>
    <row r="230" spans="1:11" s="13" customFormat="1" x14ac:dyDescent="0.25">
      <c r="A230" s="121"/>
      <c r="B230" s="121"/>
      <c r="C230" s="50" t="s">
        <v>15</v>
      </c>
      <c r="D230" s="51">
        <f t="shared" si="120"/>
        <v>0</v>
      </c>
      <c r="E230" s="51">
        <f t="shared" si="120"/>
        <v>0</v>
      </c>
      <c r="F230" s="51"/>
      <c r="G230" s="137"/>
      <c r="H230" s="137"/>
      <c r="I230" s="133"/>
      <c r="J230" s="93"/>
      <c r="K230" s="96"/>
    </row>
    <row r="231" spans="1:11" s="13" customFormat="1" x14ac:dyDescent="0.25">
      <c r="A231" s="122"/>
      <c r="B231" s="122"/>
      <c r="C231" s="50" t="s">
        <v>17</v>
      </c>
      <c r="D231" s="51">
        <f t="shared" si="120"/>
        <v>0</v>
      </c>
      <c r="E231" s="51">
        <f t="shared" si="120"/>
        <v>0</v>
      </c>
      <c r="F231" s="51"/>
      <c r="G231" s="138"/>
      <c r="H231" s="138"/>
      <c r="I231" s="134"/>
      <c r="J231" s="94"/>
      <c r="K231" s="97"/>
    </row>
    <row r="232" spans="1:11" s="13" customFormat="1" ht="13.8" customHeight="1" x14ac:dyDescent="0.25">
      <c r="A232" s="139" t="s">
        <v>170</v>
      </c>
      <c r="B232" s="120" t="s">
        <v>161</v>
      </c>
      <c r="C232" s="50" t="s">
        <v>13</v>
      </c>
      <c r="D232" s="51">
        <f t="shared" ref="D232:E232" si="122">D233+D234</f>
        <v>27084.3</v>
      </c>
      <c r="E232" s="51">
        <f t="shared" si="122"/>
        <v>25978.2</v>
      </c>
      <c r="F232" s="51">
        <f t="shared" ref="F232" si="123">E232/D232*100</f>
        <v>95.916084225916862</v>
      </c>
      <c r="G232" s="95" t="s">
        <v>161</v>
      </c>
      <c r="H232" s="95" t="s">
        <v>548</v>
      </c>
      <c r="I232" s="98" t="s">
        <v>433</v>
      </c>
      <c r="J232" s="92" t="s">
        <v>130</v>
      </c>
      <c r="K232" s="101" t="s">
        <v>443</v>
      </c>
    </row>
    <row r="233" spans="1:11" s="13" customFormat="1" x14ac:dyDescent="0.25">
      <c r="A233" s="121"/>
      <c r="B233" s="121"/>
      <c r="C233" s="50" t="s">
        <v>14</v>
      </c>
      <c r="D233" s="51">
        <v>0</v>
      </c>
      <c r="E233" s="52">
        <v>0</v>
      </c>
      <c r="F233" s="51"/>
      <c r="G233" s="96"/>
      <c r="H233" s="96"/>
      <c r="I233" s="99"/>
      <c r="J233" s="93"/>
      <c r="K233" s="102"/>
    </row>
    <row r="234" spans="1:11" s="13" customFormat="1" x14ac:dyDescent="0.25">
      <c r="A234" s="121"/>
      <c r="B234" s="121"/>
      <c r="C234" s="50" t="s">
        <v>16</v>
      </c>
      <c r="D234" s="51">
        <v>27084.3</v>
      </c>
      <c r="E234" s="53">
        <v>25978.2</v>
      </c>
      <c r="F234" s="51">
        <f t="shared" ref="F234" si="124">E234/D234*100</f>
        <v>95.916084225916862</v>
      </c>
      <c r="G234" s="96"/>
      <c r="H234" s="96"/>
      <c r="I234" s="99"/>
      <c r="J234" s="93"/>
      <c r="K234" s="102"/>
    </row>
    <row r="235" spans="1:11" s="13" customFormat="1" x14ac:dyDescent="0.25">
      <c r="A235" s="121"/>
      <c r="B235" s="121"/>
      <c r="C235" s="50" t="s">
        <v>15</v>
      </c>
      <c r="D235" s="51">
        <v>0</v>
      </c>
      <c r="E235" s="51">
        <v>0</v>
      </c>
      <c r="F235" s="51"/>
      <c r="G235" s="96"/>
      <c r="H235" s="96"/>
      <c r="I235" s="99"/>
      <c r="J235" s="93"/>
      <c r="K235" s="102"/>
    </row>
    <row r="236" spans="1:11" s="13" customFormat="1" x14ac:dyDescent="0.25">
      <c r="A236" s="122"/>
      <c r="B236" s="122"/>
      <c r="C236" s="50" t="s">
        <v>17</v>
      </c>
      <c r="D236" s="51">
        <v>0</v>
      </c>
      <c r="E236" s="51">
        <v>0</v>
      </c>
      <c r="F236" s="51"/>
      <c r="G236" s="97"/>
      <c r="H236" s="97"/>
      <c r="I236" s="100"/>
      <c r="J236" s="94"/>
      <c r="K236" s="103"/>
    </row>
    <row r="237" spans="1:11" s="13" customFormat="1" ht="13.8" customHeight="1" x14ac:dyDescent="0.25">
      <c r="A237" s="139" t="s">
        <v>171</v>
      </c>
      <c r="B237" s="120" t="s">
        <v>588</v>
      </c>
      <c r="C237" s="50" t="s">
        <v>13</v>
      </c>
      <c r="D237" s="51">
        <f t="shared" ref="D237:E237" si="125">D238+D239</f>
        <v>85496.9</v>
      </c>
      <c r="E237" s="51">
        <f t="shared" si="125"/>
        <v>84273</v>
      </c>
      <c r="F237" s="51">
        <f t="shared" ref="F237" si="126">E237/D237*100</f>
        <v>98.568486108853079</v>
      </c>
      <c r="G237" s="95" t="s">
        <v>518</v>
      </c>
      <c r="H237" s="95" t="s">
        <v>549</v>
      </c>
      <c r="I237" s="98" t="s">
        <v>433</v>
      </c>
      <c r="J237" s="92" t="s">
        <v>130</v>
      </c>
      <c r="K237" s="101" t="s">
        <v>443</v>
      </c>
    </row>
    <row r="238" spans="1:11" s="13" customFormat="1" x14ac:dyDescent="0.25">
      <c r="A238" s="121"/>
      <c r="B238" s="121"/>
      <c r="C238" s="50" t="s">
        <v>14</v>
      </c>
      <c r="D238" s="51">
        <v>0</v>
      </c>
      <c r="E238" s="52">
        <v>0</v>
      </c>
      <c r="F238" s="51"/>
      <c r="G238" s="96"/>
      <c r="H238" s="96"/>
      <c r="I238" s="99"/>
      <c r="J238" s="93"/>
      <c r="K238" s="102"/>
    </row>
    <row r="239" spans="1:11" s="13" customFormat="1" x14ac:dyDescent="0.25">
      <c r="A239" s="121"/>
      <c r="B239" s="121"/>
      <c r="C239" s="50" t="s">
        <v>16</v>
      </c>
      <c r="D239" s="51">
        <v>85496.9</v>
      </c>
      <c r="E239" s="53">
        <v>84273</v>
      </c>
      <c r="F239" s="51">
        <f t="shared" ref="F239" si="127">E239/D239*100</f>
        <v>98.568486108853079</v>
      </c>
      <c r="G239" s="96"/>
      <c r="H239" s="96"/>
      <c r="I239" s="99"/>
      <c r="J239" s="93"/>
      <c r="K239" s="102"/>
    </row>
    <row r="240" spans="1:11" s="13" customFormat="1" x14ac:dyDescent="0.25">
      <c r="A240" s="121"/>
      <c r="B240" s="121"/>
      <c r="C240" s="50" t="s">
        <v>15</v>
      </c>
      <c r="D240" s="51">
        <v>0</v>
      </c>
      <c r="E240" s="51">
        <v>0</v>
      </c>
      <c r="F240" s="51"/>
      <c r="G240" s="96"/>
      <c r="H240" s="96"/>
      <c r="I240" s="99"/>
      <c r="J240" s="93"/>
      <c r="K240" s="102"/>
    </row>
    <row r="241" spans="1:11" s="13" customFormat="1" ht="71.25" customHeight="1" x14ac:dyDescent="0.25">
      <c r="A241" s="122"/>
      <c r="B241" s="122"/>
      <c r="C241" s="50" t="s">
        <v>17</v>
      </c>
      <c r="D241" s="51">
        <v>0</v>
      </c>
      <c r="E241" s="51">
        <v>0</v>
      </c>
      <c r="F241" s="51"/>
      <c r="G241" s="97"/>
      <c r="H241" s="97"/>
      <c r="I241" s="100"/>
      <c r="J241" s="94"/>
      <c r="K241" s="103"/>
    </row>
    <row r="242" spans="1:11" ht="24" x14ac:dyDescent="0.25">
      <c r="A242" s="152" t="s">
        <v>172</v>
      </c>
      <c r="B242" s="88" t="s">
        <v>173</v>
      </c>
      <c r="C242" s="45" t="s">
        <v>13</v>
      </c>
      <c r="D242" s="46">
        <f t="shared" ref="D242:E242" si="128">D243+D244</f>
        <v>604597.6</v>
      </c>
      <c r="E242" s="46">
        <f t="shared" si="128"/>
        <v>604597.6</v>
      </c>
      <c r="F242" s="46">
        <f t="shared" ref="F242:F243" si="129">E242/D242*100</f>
        <v>100</v>
      </c>
      <c r="G242" s="149"/>
      <c r="H242" s="47" t="s">
        <v>18</v>
      </c>
      <c r="I242" s="38">
        <f>COUNTA(I247,I257,I267)</f>
        <v>3</v>
      </c>
      <c r="J242" s="92" t="s">
        <v>130</v>
      </c>
      <c r="K242" s="153"/>
    </row>
    <row r="243" spans="1:11" ht="24" x14ac:dyDescent="0.25">
      <c r="A243" s="131"/>
      <c r="B243" s="131"/>
      <c r="C243" s="45" t="s">
        <v>14</v>
      </c>
      <c r="D243" s="46">
        <f>D248+D258+D268</f>
        <v>64597.599999999999</v>
      </c>
      <c r="E243" s="46">
        <f>E248+E258+E268</f>
        <v>64597.599999999999</v>
      </c>
      <c r="F243" s="46">
        <f t="shared" si="129"/>
        <v>100</v>
      </c>
      <c r="G243" s="150"/>
      <c r="H243" s="47" t="s">
        <v>19</v>
      </c>
      <c r="I243" s="38">
        <f>COUNTIF(I247,"да")+COUNTIF(I257,"да")+COUNTIF(I267,"да")</f>
        <v>3</v>
      </c>
      <c r="J243" s="93"/>
      <c r="K243" s="154"/>
    </row>
    <row r="244" spans="1:11" x14ac:dyDescent="0.25">
      <c r="A244" s="131"/>
      <c r="B244" s="131"/>
      <c r="C244" s="45" t="s">
        <v>16</v>
      </c>
      <c r="D244" s="46">
        <f t="shared" ref="D244:E246" si="130">D249+D259+D269</f>
        <v>540000</v>
      </c>
      <c r="E244" s="46">
        <f t="shared" si="130"/>
        <v>540000</v>
      </c>
      <c r="F244" s="46"/>
      <c r="G244" s="150"/>
      <c r="H244" s="47" t="s">
        <v>20</v>
      </c>
      <c r="I244" s="38">
        <f>COUNTIF(I247,"частично")+COUNTIF(I257,"частично")+COUNTIF(I267,"частично")</f>
        <v>0</v>
      </c>
      <c r="J244" s="93"/>
      <c r="K244" s="154"/>
    </row>
    <row r="245" spans="1:11" x14ac:dyDescent="0.25">
      <c r="A245" s="131"/>
      <c r="B245" s="131"/>
      <c r="C245" s="45" t="s">
        <v>15</v>
      </c>
      <c r="D245" s="46">
        <f t="shared" si="130"/>
        <v>0</v>
      </c>
      <c r="E245" s="46">
        <f t="shared" si="130"/>
        <v>0</v>
      </c>
      <c r="F245" s="46"/>
      <c r="G245" s="150"/>
      <c r="H245" s="47" t="s">
        <v>21</v>
      </c>
      <c r="I245" s="38">
        <f>COUNTIF(I247,"нет")+COUNTIF(I257,"нет")+COUNTIF(I267,"нет")</f>
        <v>0</v>
      </c>
      <c r="J245" s="93"/>
      <c r="K245" s="154"/>
    </row>
    <row r="246" spans="1:11" ht="90" customHeight="1" x14ac:dyDescent="0.25">
      <c r="A246" s="89"/>
      <c r="B246" s="89"/>
      <c r="C246" s="45" t="s">
        <v>17</v>
      </c>
      <c r="D246" s="46">
        <f t="shared" si="130"/>
        <v>0</v>
      </c>
      <c r="E246" s="46">
        <f t="shared" si="130"/>
        <v>0</v>
      </c>
      <c r="F246" s="46"/>
      <c r="G246" s="151"/>
      <c r="H246" s="47" t="s">
        <v>22</v>
      </c>
      <c r="I246" s="49">
        <f>I243/I242*100</f>
        <v>100</v>
      </c>
      <c r="J246" s="94"/>
      <c r="K246" s="155"/>
    </row>
    <row r="247" spans="1:11" s="13" customFormat="1" x14ac:dyDescent="0.25">
      <c r="A247" s="139" t="s">
        <v>26</v>
      </c>
      <c r="B247" s="120" t="s">
        <v>174</v>
      </c>
      <c r="C247" s="50" t="s">
        <v>13</v>
      </c>
      <c r="D247" s="51">
        <f t="shared" ref="D247:E247" si="131">D248+D249</f>
        <v>540000</v>
      </c>
      <c r="E247" s="51">
        <f t="shared" si="131"/>
        <v>540000</v>
      </c>
      <c r="F247" s="51">
        <f t="shared" ref="F247:F249" si="132">E247/D247*100</f>
        <v>100</v>
      </c>
      <c r="G247" s="136"/>
      <c r="H247" s="136"/>
      <c r="I247" s="132" t="str">
        <f>I252</f>
        <v>да</v>
      </c>
      <c r="J247" s="92" t="s">
        <v>130</v>
      </c>
      <c r="K247" s="95"/>
    </row>
    <row r="248" spans="1:11" s="13" customFormat="1" x14ac:dyDescent="0.25">
      <c r="A248" s="121"/>
      <c r="B248" s="121"/>
      <c r="C248" s="50" t="s">
        <v>14</v>
      </c>
      <c r="D248" s="51">
        <f>D253</f>
        <v>0</v>
      </c>
      <c r="E248" s="51">
        <f>E253</f>
        <v>0</v>
      </c>
      <c r="F248" s="51"/>
      <c r="G248" s="137"/>
      <c r="H248" s="137"/>
      <c r="I248" s="133"/>
      <c r="J248" s="93"/>
      <c r="K248" s="96"/>
    </row>
    <row r="249" spans="1:11" s="13" customFormat="1" x14ac:dyDescent="0.25">
      <c r="A249" s="121"/>
      <c r="B249" s="121"/>
      <c r="C249" s="50" t="s">
        <v>16</v>
      </c>
      <c r="D249" s="51">
        <f t="shared" ref="D249:E251" si="133">D254</f>
        <v>540000</v>
      </c>
      <c r="E249" s="51">
        <f t="shared" si="133"/>
        <v>540000</v>
      </c>
      <c r="F249" s="51">
        <f t="shared" si="132"/>
        <v>100</v>
      </c>
      <c r="G249" s="137"/>
      <c r="H249" s="137"/>
      <c r="I249" s="133"/>
      <c r="J249" s="93"/>
      <c r="K249" s="96"/>
    </row>
    <row r="250" spans="1:11" s="13" customFormat="1" x14ac:dyDescent="0.25">
      <c r="A250" s="121"/>
      <c r="B250" s="121"/>
      <c r="C250" s="50" t="s">
        <v>15</v>
      </c>
      <c r="D250" s="51">
        <f t="shared" si="133"/>
        <v>0</v>
      </c>
      <c r="E250" s="51">
        <f t="shared" si="133"/>
        <v>0</v>
      </c>
      <c r="F250" s="51"/>
      <c r="G250" s="137"/>
      <c r="H250" s="137"/>
      <c r="I250" s="133"/>
      <c r="J250" s="93"/>
      <c r="K250" s="96"/>
    </row>
    <row r="251" spans="1:11" s="13" customFormat="1" x14ac:dyDescent="0.25">
      <c r="A251" s="122"/>
      <c r="B251" s="122"/>
      <c r="C251" s="50" t="s">
        <v>17</v>
      </c>
      <c r="D251" s="51">
        <f t="shared" si="133"/>
        <v>0</v>
      </c>
      <c r="E251" s="51">
        <f t="shared" si="133"/>
        <v>0</v>
      </c>
      <c r="F251" s="51"/>
      <c r="G251" s="138"/>
      <c r="H251" s="138"/>
      <c r="I251" s="134"/>
      <c r="J251" s="94"/>
      <c r="K251" s="97"/>
    </row>
    <row r="252" spans="1:11" s="13" customFormat="1" x14ac:dyDescent="0.25">
      <c r="A252" s="139" t="s">
        <v>76</v>
      </c>
      <c r="B252" s="120" t="s">
        <v>175</v>
      </c>
      <c r="C252" s="50" t="s">
        <v>13</v>
      </c>
      <c r="D252" s="51">
        <f t="shared" ref="D252:E252" si="134">D253+D254</f>
        <v>540000</v>
      </c>
      <c r="E252" s="51">
        <f t="shared" si="134"/>
        <v>540000</v>
      </c>
      <c r="F252" s="51">
        <f t="shared" ref="F252" si="135">E252/D252*100</f>
        <v>100</v>
      </c>
      <c r="G252" s="98" t="s">
        <v>175</v>
      </c>
      <c r="H252" s="95" t="s">
        <v>550</v>
      </c>
      <c r="I252" s="98" t="s">
        <v>433</v>
      </c>
      <c r="J252" s="92" t="s">
        <v>130</v>
      </c>
      <c r="K252" s="95"/>
    </row>
    <row r="253" spans="1:11" s="13" customFormat="1" x14ac:dyDescent="0.25">
      <c r="A253" s="121"/>
      <c r="B253" s="121"/>
      <c r="C253" s="50" t="s">
        <v>14</v>
      </c>
      <c r="D253" s="51">
        <v>0</v>
      </c>
      <c r="E253" s="52">
        <v>0</v>
      </c>
      <c r="F253" s="51"/>
      <c r="G253" s="99"/>
      <c r="H253" s="96"/>
      <c r="I253" s="99"/>
      <c r="J253" s="93"/>
      <c r="K253" s="96"/>
    </row>
    <row r="254" spans="1:11" s="13" customFormat="1" x14ac:dyDescent="0.25">
      <c r="A254" s="121"/>
      <c r="B254" s="121"/>
      <c r="C254" s="50" t="s">
        <v>16</v>
      </c>
      <c r="D254" s="51">
        <v>540000</v>
      </c>
      <c r="E254" s="53">
        <v>540000</v>
      </c>
      <c r="F254" s="51">
        <f t="shared" ref="F254" si="136">E254/D254*100</f>
        <v>100</v>
      </c>
      <c r="G254" s="99"/>
      <c r="H254" s="96"/>
      <c r="I254" s="99"/>
      <c r="J254" s="93"/>
      <c r="K254" s="96"/>
    </row>
    <row r="255" spans="1:11" s="13" customFormat="1" x14ac:dyDescent="0.25">
      <c r="A255" s="121"/>
      <c r="B255" s="121"/>
      <c r="C255" s="50" t="s">
        <v>15</v>
      </c>
      <c r="D255" s="51">
        <v>0</v>
      </c>
      <c r="E255" s="51">
        <v>0</v>
      </c>
      <c r="F255" s="51"/>
      <c r="G255" s="99"/>
      <c r="H255" s="96"/>
      <c r="I255" s="99"/>
      <c r="J255" s="93"/>
      <c r="K255" s="96"/>
    </row>
    <row r="256" spans="1:11" s="13" customFormat="1" ht="409.2" customHeight="1" x14ac:dyDescent="0.25">
      <c r="A256" s="122"/>
      <c r="B256" s="122"/>
      <c r="C256" s="50" t="s">
        <v>17</v>
      </c>
      <c r="D256" s="51">
        <v>0</v>
      </c>
      <c r="E256" s="51">
        <v>0</v>
      </c>
      <c r="F256" s="51"/>
      <c r="G256" s="100"/>
      <c r="H256" s="97"/>
      <c r="I256" s="100"/>
      <c r="J256" s="94"/>
      <c r="K256" s="97"/>
    </row>
    <row r="257" spans="1:11" s="13" customFormat="1" x14ac:dyDescent="0.25">
      <c r="A257" s="139" t="s">
        <v>107</v>
      </c>
      <c r="B257" s="120" t="s">
        <v>177</v>
      </c>
      <c r="C257" s="50" t="s">
        <v>13</v>
      </c>
      <c r="D257" s="51">
        <f t="shared" ref="D257:E257" si="137">D258+D259</f>
        <v>60000</v>
      </c>
      <c r="E257" s="51">
        <f t="shared" si="137"/>
        <v>60000</v>
      </c>
      <c r="F257" s="51">
        <f t="shared" ref="F257" si="138">E257/D257*100</f>
        <v>100</v>
      </c>
      <c r="G257" s="104"/>
      <c r="H257" s="104"/>
      <c r="I257" s="132" t="str">
        <f>I262</f>
        <v>да</v>
      </c>
      <c r="J257" s="92" t="s">
        <v>130</v>
      </c>
      <c r="K257" s="95"/>
    </row>
    <row r="258" spans="1:11" s="13" customFormat="1" x14ac:dyDescent="0.25">
      <c r="A258" s="121"/>
      <c r="B258" s="121"/>
      <c r="C258" s="50" t="s">
        <v>14</v>
      </c>
      <c r="D258" s="51">
        <f>D263</f>
        <v>60000</v>
      </c>
      <c r="E258" s="51">
        <f>E263</f>
        <v>60000</v>
      </c>
      <c r="F258" s="51">
        <f t="shared" ref="F258" si="139">E258/D258*100</f>
        <v>100</v>
      </c>
      <c r="G258" s="105"/>
      <c r="H258" s="105"/>
      <c r="I258" s="133"/>
      <c r="J258" s="93"/>
      <c r="K258" s="96"/>
    </row>
    <row r="259" spans="1:11" s="13" customFormat="1" x14ac:dyDescent="0.25">
      <c r="A259" s="121"/>
      <c r="B259" s="121"/>
      <c r="C259" s="50" t="s">
        <v>16</v>
      </c>
      <c r="D259" s="51">
        <f t="shared" ref="D259:E261" si="140">D264</f>
        <v>0</v>
      </c>
      <c r="E259" s="51">
        <f t="shared" si="140"/>
        <v>0</v>
      </c>
      <c r="F259" s="51"/>
      <c r="G259" s="105"/>
      <c r="H259" s="105"/>
      <c r="I259" s="133"/>
      <c r="J259" s="93"/>
      <c r="K259" s="96"/>
    </row>
    <row r="260" spans="1:11" s="13" customFormat="1" x14ac:dyDescent="0.25">
      <c r="A260" s="121"/>
      <c r="B260" s="121"/>
      <c r="C260" s="50" t="s">
        <v>15</v>
      </c>
      <c r="D260" s="51">
        <f t="shared" si="140"/>
        <v>0</v>
      </c>
      <c r="E260" s="51">
        <f t="shared" si="140"/>
        <v>0</v>
      </c>
      <c r="F260" s="51"/>
      <c r="G260" s="105"/>
      <c r="H260" s="105"/>
      <c r="I260" s="133"/>
      <c r="J260" s="93"/>
      <c r="K260" s="96"/>
    </row>
    <row r="261" spans="1:11" s="13" customFormat="1" x14ac:dyDescent="0.25">
      <c r="A261" s="122"/>
      <c r="B261" s="122"/>
      <c r="C261" s="50" t="s">
        <v>17</v>
      </c>
      <c r="D261" s="51">
        <f t="shared" si="140"/>
        <v>0</v>
      </c>
      <c r="E261" s="51">
        <f t="shared" si="140"/>
        <v>0</v>
      </c>
      <c r="F261" s="51"/>
      <c r="G261" s="106"/>
      <c r="H261" s="106"/>
      <c r="I261" s="134"/>
      <c r="J261" s="94"/>
      <c r="K261" s="97"/>
    </row>
    <row r="262" spans="1:11" s="13" customFormat="1" x14ac:dyDescent="0.25">
      <c r="A262" s="139" t="s">
        <v>176</v>
      </c>
      <c r="B262" s="120" t="s">
        <v>175</v>
      </c>
      <c r="C262" s="50" t="s">
        <v>13</v>
      </c>
      <c r="D262" s="46">
        <f t="shared" ref="D262:E262" si="141">D263+D264</f>
        <v>60000</v>
      </c>
      <c r="E262" s="46">
        <f t="shared" si="141"/>
        <v>60000</v>
      </c>
      <c r="F262" s="46">
        <f t="shared" ref="F262:F263" si="142">E262/D262*100</f>
        <v>100</v>
      </c>
      <c r="G262" s="95" t="s">
        <v>551</v>
      </c>
      <c r="H262" s="95" t="s">
        <v>551</v>
      </c>
      <c r="I262" s="98" t="s">
        <v>433</v>
      </c>
      <c r="J262" s="92" t="s">
        <v>130</v>
      </c>
      <c r="K262" s="95"/>
    </row>
    <row r="263" spans="1:11" s="13" customFormat="1" x14ac:dyDescent="0.25">
      <c r="A263" s="121"/>
      <c r="B263" s="121"/>
      <c r="C263" s="50" t="s">
        <v>14</v>
      </c>
      <c r="D263" s="46">
        <v>60000</v>
      </c>
      <c r="E263" s="55">
        <v>60000</v>
      </c>
      <c r="F263" s="46">
        <f t="shared" si="142"/>
        <v>100</v>
      </c>
      <c r="G263" s="96"/>
      <c r="H263" s="96"/>
      <c r="I263" s="99"/>
      <c r="J263" s="93"/>
      <c r="K263" s="96"/>
    </row>
    <row r="264" spans="1:11" s="13" customFormat="1" x14ac:dyDescent="0.25">
      <c r="A264" s="121"/>
      <c r="B264" s="121"/>
      <c r="C264" s="50" t="s">
        <v>16</v>
      </c>
      <c r="D264" s="46">
        <v>0</v>
      </c>
      <c r="E264" s="56">
        <v>0</v>
      </c>
      <c r="F264" s="46"/>
      <c r="G264" s="96"/>
      <c r="H264" s="96"/>
      <c r="I264" s="99"/>
      <c r="J264" s="93"/>
      <c r="K264" s="96"/>
    </row>
    <row r="265" spans="1:11" s="13" customFormat="1" x14ac:dyDescent="0.25">
      <c r="A265" s="121"/>
      <c r="B265" s="121"/>
      <c r="C265" s="50" t="s">
        <v>15</v>
      </c>
      <c r="D265" s="46">
        <v>0</v>
      </c>
      <c r="E265" s="46">
        <v>0</v>
      </c>
      <c r="F265" s="46"/>
      <c r="G265" s="96"/>
      <c r="H265" s="96"/>
      <c r="I265" s="99"/>
      <c r="J265" s="93"/>
      <c r="K265" s="96"/>
    </row>
    <row r="266" spans="1:11" s="13" customFormat="1" x14ac:dyDescent="0.25">
      <c r="A266" s="122"/>
      <c r="B266" s="122"/>
      <c r="C266" s="50" t="s">
        <v>17</v>
      </c>
      <c r="D266" s="46">
        <v>0</v>
      </c>
      <c r="E266" s="46">
        <v>0</v>
      </c>
      <c r="F266" s="46"/>
      <c r="G266" s="96"/>
      <c r="H266" s="96"/>
      <c r="I266" s="100"/>
      <c r="J266" s="94"/>
      <c r="K266" s="97"/>
    </row>
    <row r="267" spans="1:11" s="13" customFormat="1" x14ac:dyDescent="0.25">
      <c r="A267" s="120" t="s">
        <v>108</v>
      </c>
      <c r="B267" s="120" t="s">
        <v>143</v>
      </c>
      <c r="C267" s="50" t="s">
        <v>13</v>
      </c>
      <c r="D267" s="46">
        <f t="shared" ref="D267:E267" si="143">D268+D269</f>
        <v>4597.6000000000004</v>
      </c>
      <c r="E267" s="46">
        <f t="shared" si="143"/>
        <v>4597.6000000000004</v>
      </c>
      <c r="F267" s="46">
        <f t="shared" ref="F267:F268" si="144">E267/D267*100</f>
        <v>100</v>
      </c>
      <c r="G267" s="156"/>
      <c r="H267" s="156"/>
      <c r="I267" s="98" t="s">
        <v>433</v>
      </c>
      <c r="J267" s="92" t="s">
        <v>130</v>
      </c>
      <c r="K267" s="95"/>
    </row>
    <row r="268" spans="1:11" s="13" customFormat="1" x14ac:dyDescent="0.25">
      <c r="A268" s="121"/>
      <c r="B268" s="121"/>
      <c r="C268" s="50" t="s">
        <v>14</v>
      </c>
      <c r="D268" s="46">
        <v>4597.6000000000004</v>
      </c>
      <c r="E268" s="55">
        <v>4597.6000000000004</v>
      </c>
      <c r="F268" s="46">
        <f t="shared" si="144"/>
        <v>100</v>
      </c>
      <c r="G268" s="156"/>
      <c r="H268" s="156"/>
      <c r="I268" s="99"/>
      <c r="J268" s="93"/>
      <c r="K268" s="96"/>
    </row>
    <row r="269" spans="1:11" s="13" customFormat="1" x14ac:dyDescent="0.25">
      <c r="A269" s="121"/>
      <c r="B269" s="121"/>
      <c r="C269" s="50" t="s">
        <v>16</v>
      </c>
      <c r="D269" s="46">
        <v>0</v>
      </c>
      <c r="E269" s="56">
        <v>0</v>
      </c>
      <c r="F269" s="46"/>
      <c r="G269" s="156"/>
      <c r="H269" s="156"/>
      <c r="I269" s="99"/>
      <c r="J269" s="93"/>
      <c r="K269" s="96"/>
    </row>
    <row r="270" spans="1:11" s="13" customFormat="1" x14ac:dyDescent="0.25">
      <c r="A270" s="121"/>
      <c r="B270" s="121"/>
      <c r="C270" s="50" t="s">
        <v>15</v>
      </c>
      <c r="D270" s="46">
        <v>0</v>
      </c>
      <c r="E270" s="46">
        <v>0</v>
      </c>
      <c r="F270" s="46"/>
      <c r="G270" s="156"/>
      <c r="H270" s="156"/>
      <c r="I270" s="99"/>
      <c r="J270" s="93"/>
      <c r="K270" s="96"/>
    </row>
    <row r="271" spans="1:11" s="13" customFormat="1" ht="61.2" customHeight="1" x14ac:dyDescent="0.25">
      <c r="A271" s="122"/>
      <c r="B271" s="122"/>
      <c r="C271" s="50" t="s">
        <v>17</v>
      </c>
      <c r="D271" s="46">
        <v>0</v>
      </c>
      <c r="E271" s="46">
        <v>0</v>
      </c>
      <c r="F271" s="46"/>
      <c r="G271" s="157"/>
      <c r="H271" s="157"/>
      <c r="I271" s="100"/>
      <c r="J271" s="94"/>
      <c r="K271" s="97"/>
    </row>
    <row r="272" spans="1:11" s="5" customFormat="1" ht="34.200000000000003" x14ac:dyDescent="0.25">
      <c r="A272" s="80" t="s">
        <v>27</v>
      </c>
      <c r="B272" s="80" t="s">
        <v>178</v>
      </c>
      <c r="C272" s="40" t="s">
        <v>13</v>
      </c>
      <c r="D272" s="41">
        <f>D273+D274+D275+D276</f>
        <v>95617.299999999988</v>
      </c>
      <c r="E272" s="41">
        <f>E273+E274+E275+E276</f>
        <v>54426.8</v>
      </c>
      <c r="F272" s="41">
        <f>E272/D272*100</f>
        <v>56.921498515436021</v>
      </c>
      <c r="G272" s="81"/>
      <c r="H272" s="42" t="s">
        <v>18</v>
      </c>
      <c r="I272" s="43">
        <f>I277+I287</f>
        <v>4</v>
      </c>
      <c r="J272" s="81" t="s">
        <v>207</v>
      </c>
      <c r="K272" s="81"/>
    </row>
    <row r="273" spans="1:11" s="5" customFormat="1" ht="22.8" x14ac:dyDescent="0.25">
      <c r="A273" s="80"/>
      <c r="B273" s="80"/>
      <c r="C273" s="40" t="s">
        <v>14</v>
      </c>
      <c r="D273" s="41">
        <f>D278+D288</f>
        <v>49800.2</v>
      </c>
      <c r="E273" s="41">
        <f>E278+E288</f>
        <v>29205</v>
      </c>
      <c r="F273" s="41">
        <f t="shared" ref="F273:F753" si="145">E273/D273*100</f>
        <v>58.64434279380405</v>
      </c>
      <c r="G273" s="82"/>
      <c r="H273" s="42" t="s">
        <v>19</v>
      </c>
      <c r="I273" s="43">
        <f t="shared" ref="I273:I275" si="146">I278+I288</f>
        <v>2</v>
      </c>
      <c r="J273" s="82"/>
      <c r="K273" s="82"/>
    </row>
    <row r="274" spans="1:11" s="5" customFormat="1" x14ac:dyDescent="0.25">
      <c r="A274" s="80"/>
      <c r="B274" s="80"/>
      <c r="C274" s="40" t="s">
        <v>16</v>
      </c>
      <c r="D274" s="41">
        <f t="shared" ref="D274:E276" si="147">D279+D289</f>
        <v>45817.1</v>
      </c>
      <c r="E274" s="41">
        <v>25221.8</v>
      </c>
      <c r="F274" s="41">
        <v>55</v>
      </c>
      <c r="G274" s="82"/>
      <c r="H274" s="42" t="s">
        <v>20</v>
      </c>
      <c r="I274" s="43">
        <f t="shared" si="146"/>
        <v>2</v>
      </c>
      <c r="J274" s="82"/>
      <c r="K274" s="82"/>
    </row>
    <row r="275" spans="1:11" s="5" customFormat="1" x14ac:dyDescent="0.25">
      <c r="A275" s="80"/>
      <c r="B275" s="80"/>
      <c r="C275" s="40" t="s">
        <v>15</v>
      </c>
      <c r="D275" s="41">
        <f t="shared" si="147"/>
        <v>0</v>
      </c>
      <c r="E275" s="41">
        <f t="shared" si="147"/>
        <v>0</v>
      </c>
      <c r="F275" s="41"/>
      <c r="G275" s="82"/>
      <c r="H275" s="42" t="s">
        <v>21</v>
      </c>
      <c r="I275" s="43">
        <f t="shared" si="146"/>
        <v>0</v>
      </c>
      <c r="J275" s="82"/>
      <c r="K275" s="82"/>
    </row>
    <row r="276" spans="1:11" s="5" customFormat="1" ht="63" customHeight="1" x14ac:dyDescent="0.25">
      <c r="A276" s="80"/>
      <c r="B276" s="80"/>
      <c r="C276" s="40" t="s">
        <v>17</v>
      </c>
      <c r="D276" s="41">
        <f t="shared" si="147"/>
        <v>0</v>
      </c>
      <c r="E276" s="41">
        <f t="shared" si="147"/>
        <v>0</v>
      </c>
      <c r="F276" s="41"/>
      <c r="G276" s="83"/>
      <c r="H276" s="42" t="s">
        <v>22</v>
      </c>
      <c r="I276" s="44">
        <f>I273/I272*100</f>
        <v>50</v>
      </c>
      <c r="J276" s="83"/>
      <c r="K276" s="83"/>
    </row>
    <row r="277" spans="1:11" ht="13.95" customHeight="1" x14ac:dyDescent="0.25">
      <c r="A277" s="87" t="s">
        <v>29</v>
      </c>
      <c r="B277" s="87" t="s">
        <v>187</v>
      </c>
      <c r="C277" s="45" t="s">
        <v>13</v>
      </c>
      <c r="D277" s="46">
        <f>D278+D279+D280+D281</f>
        <v>240</v>
      </c>
      <c r="E277" s="46">
        <f>E278+E279+E280+E281</f>
        <v>240</v>
      </c>
      <c r="F277" s="46">
        <f t="shared" si="145"/>
        <v>100</v>
      </c>
      <c r="G277" s="135"/>
      <c r="H277" s="47" t="s">
        <v>18</v>
      </c>
      <c r="I277" s="38">
        <f>COUNTA(I282:I286)</f>
        <v>1</v>
      </c>
      <c r="J277" s="136" t="s">
        <v>73</v>
      </c>
      <c r="K277" s="135"/>
    </row>
    <row r="278" spans="1:11" ht="24" x14ac:dyDescent="0.25">
      <c r="A278" s="87"/>
      <c r="B278" s="87"/>
      <c r="C278" s="45" t="s">
        <v>14</v>
      </c>
      <c r="D278" s="46">
        <f>D283</f>
        <v>240</v>
      </c>
      <c r="E278" s="46">
        <f>E283</f>
        <v>240</v>
      </c>
      <c r="F278" s="46">
        <f t="shared" si="145"/>
        <v>100</v>
      </c>
      <c r="G278" s="135"/>
      <c r="H278" s="47" t="s">
        <v>19</v>
      </c>
      <c r="I278" s="38">
        <f>COUNTIF(I282:I286,"да")</f>
        <v>1</v>
      </c>
      <c r="J278" s="137"/>
      <c r="K278" s="135"/>
    </row>
    <row r="279" spans="1:11" x14ac:dyDescent="0.25">
      <c r="A279" s="87"/>
      <c r="B279" s="87"/>
      <c r="C279" s="45" t="s">
        <v>16</v>
      </c>
      <c r="D279" s="46">
        <f t="shared" ref="D279:E281" si="148">D284</f>
        <v>0</v>
      </c>
      <c r="E279" s="46">
        <f t="shared" si="148"/>
        <v>0</v>
      </c>
      <c r="F279" s="46"/>
      <c r="G279" s="135"/>
      <c r="H279" s="47" t="s">
        <v>20</v>
      </c>
      <c r="I279" s="38">
        <f>COUNTIF(I282:J286,"частично")</f>
        <v>0</v>
      </c>
      <c r="J279" s="137"/>
      <c r="K279" s="135"/>
    </row>
    <row r="280" spans="1:11" x14ac:dyDescent="0.25">
      <c r="A280" s="87"/>
      <c r="B280" s="87"/>
      <c r="C280" s="45" t="s">
        <v>15</v>
      </c>
      <c r="D280" s="46">
        <f t="shared" si="148"/>
        <v>0</v>
      </c>
      <c r="E280" s="46">
        <f t="shared" si="148"/>
        <v>0</v>
      </c>
      <c r="F280" s="46"/>
      <c r="G280" s="135"/>
      <c r="H280" s="47" t="s">
        <v>21</v>
      </c>
      <c r="I280" s="38">
        <f>COUNTIF(I282:I286,"нет")</f>
        <v>0</v>
      </c>
      <c r="J280" s="137"/>
      <c r="K280" s="135"/>
    </row>
    <row r="281" spans="1:11" ht="24" x14ac:dyDescent="0.25">
      <c r="A281" s="87"/>
      <c r="B281" s="87"/>
      <c r="C281" s="45" t="s">
        <v>17</v>
      </c>
      <c r="D281" s="46">
        <f t="shared" si="148"/>
        <v>0</v>
      </c>
      <c r="E281" s="46">
        <f t="shared" si="148"/>
        <v>0</v>
      </c>
      <c r="F281" s="46"/>
      <c r="G281" s="135"/>
      <c r="H281" s="47" t="s">
        <v>22</v>
      </c>
      <c r="I281" s="49">
        <f>I278/I277*100</f>
        <v>100</v>
      </c>
      <c r="J281" s="138"/>
      <c r="K281" s="135"/>
    </row>
    <row r="282" spans="1:11" x14ac:dyDescent="0.25">
      <c r="A282" s="107" t="s">
        <v>28</v>
      </c>
      <c r="B282" s="107" t="s">
        <v>143</v>
      </c>
      <c r="C282" s="50" t="s">
        <v>13</v>
      </c>
      <c r="D282" s="51">
        <f t="shared" ref="D282:E282" si="149">D283+D284+D285+D286</f>
        <v>240</v>
      </c>
      <c r="E282" s="51">
        <f t="shared" si="149"/>
        <v>240</v>
      </c>
      <c r="F282" s="51">
        <f t="shared" ref="F282:F283" si="150">E282/D282*100</f>
        <v>100</v>
      </c>
      <c r="G282" s="108" t="s">
        <v>520</v>
      </c>
      <c r="H282" s="108" t="s">
        <v>521</v>
      </c>
      <c r="I282" s="98" t="s">
        <v>433</v>
      </c>
      <c r="J282" s="136" t="s">
        <v>73</v>
      </c>
      <c r="K282" s="95"/>
    </row>
    <row r="283" spans="1:11" x14ac:dyDescent="0.25">
      <c r="A283" s="107"/>
      <c r="B283" s="107"/>
      <c r="C283" s="50" t="s">
        <v>14</v>
      </c>
      <c r="D283" s="51">
        <v>240</v>
      </c>
      <c r="E283" s="57">
        <v>240</v>
      </c>
      <c r="F283" s="51">
        <f t="shared" si="150"/>
        <v>100</v>
      </c>
      <c r="G283" s="109"/>
      <c r="H283" s="109"/>
      <c r="I283" s="99"/>
      <c r="J283" s="137"/>
      <c r="K283" s="96"/>
    </row>
    <row r="284" spans="1:11" x14ac:dyDescent="0.25">
      <c r="A284" s="107"/>
      <c r="B284" s="107"/>
      <c r="C284" s="50" t="s">
        <v>16</v>
      </c>
      <c r="D284" s="51">
        <v>0</v>
      </c>
      <c r="E284" s="51">
        <v>0</v>
      </c>
      <c r="F284" s="51"/>
      <c r="G284" s="109"/>
      <c r="H284" s="109"/>
      <c r="I284" s="99"/>
      <c r="J284" s="137"/>
      <c r="K284" s="96"/>
    </row>
    <row r="285" spans="1:11" x14ac:dyDescent="0.25">
      <c r="A285" s="107"/>
      <c r="B285" s="107"/>
      <c r="C285" s="50" t="s">
        <v>15</v>
      </c>
      <c r="D285" s="51">
        <v>0</v>
      </c>
      <c r="E285" s="51">
        <v>0</v>
      </c>
      <c r="F285" s="51"/>
      <c r="G285" s="109"/>
      <c r="H285" s="109"/>
      <c r="I285" s="99"/>
      <c r="J285" s="137"/>
      <c r="K285" s="96"/>
    </row>
    <row r="286" spans="1:11" x14ac:dyDescent="0.25">
      <c r="A286" s="107"/>
      <c r="B286" s="107"/>
      <c r="C286" s="50" t="s">
        <v>17</v>
      </c>
      <c r="D286" s="51">
        <v>0</v>
      </c>
      <c r="E286" s="51">
        <v>0</v>
      </c>
      <c r="F286" s="51"/>
      <c r="G286" s="110"/>
      <c r="H286" s="110"/>
      <c r="I286" s="100"/>
      <c r="J286" s="138"/>
      <c r="K286" s="97"/>
    </row>
    <row r="287" spans="1:11" s="13" customFormat="1" ht="13.95" customHeight="1" x14ac:dyDescent="0.25">
      <c r="A287" s="87" t="s">
        <v>82</v>
      </c>
      <c r="B287" s="87" t="s">
        <v>188</v>
      </c>
      <c r="C287" s="45" t="s">
        <v>13</v>
      </c>
      <c r="D287" s="46">
        <f>D288+D289+D290+D291</f>
        <v>95377.299999999988</v>
      </c>
      <c r="E287" s="46">
        <f>E288+E289+E290+E291</f>
        <v>54186.8</v>
      </c>
      <c r="F287" s="46">
        <f t="shared" ref="F287:F289" si="151">E287/D287*100</f>
        <v>56.813099133651313</v>
      </c>
      <c r="G287" s="135"/>
      <c r="H287" s="47" t="s">
        <v>18</v>
      </c>
      <c r="I287" s="38">
        <f>COUNTA(I292,I297,I342)</f>
        <v>3</v>
      </c>
      <c r="J287" s="92" t="s">
        <v>208</v>
      </c>
      <c r="K287" s="135"/>
    </row>
    <row r="288" spans="1:11" s="13" customFormat="1" ht="24" x14ac:dyDescent="0.25">
      <c r="A288" s="87"/>
      <c r="B288" s="87"/>
      <c r="C288" s="45" t="s">
        <v>14</v>
      </c>
      <c r="D288" s="46">
        <f>D293+D298+D343</f>
        <v>49560.2</v>
      </c>
      <c r="E288" s="46">
        <f>E293+E298+E343</f>
        <v>28965</v>
      </c>
      <c r="F288" s="46">
        <f t="shared" si="151"/>
        <v>58.444074075568707</v>
      </c>
      <c r="G288" s="135"/>
      <c r="H288" s="47" t="s">
        <v>19</v>
      </c>
      <c r="I288" s="38">
        <f>COUNTIF(I292,"да")+COUNTIF(I297,"да")+COUNTIF(I342,"да")</f>
        <v>1</v>
      </c>
      <c r="J288" s="93"/>
      <c r="K288" s="135"/>
    </row>
    <row r="289" spans="1:11" s="13" customFormat="1" x14ac:dyDescent="0.25">
      <c r="A289" s="87"/>
      <c r="B289" s="87"/>
      <c r="C289" s="45" t="s">
        <v>16</v>
      </c>
      <c r="D289" s="46">
        <f t="shared" ref="D289:E291" si="152">D294+D299+D344</f>
        <v>45817.1</v>
      </c>
      <c r="E289" s="46">
        <v>25221.8</v>
      </c>
      <c r="F289" s="46">
        <f t="shared" si="151"/>
        <v>55.048879130281051</v>
      </c>
      <c r="G289" s="135"/>
      <c r="H289" s="47" t="s">
        <v>20</v>
      </c>
      <c r="I289" s="38">
        <f>COUNTIF(I292,"частично")+COUNTIF(I297,"частично")+COUNTIF(I342,"частично")</f>
        <v>2</v>
      </c>
      <c r="J289" s="93"/>
      <c r="K289" s="135"/>
    </row>
    <row r="290" spans="1:11" s="13" customFormat="1" x14ac:dyDescent="0.25">
      <c r="A290" s="87"/>
      <c r="B290" s="87"/>
      <c r="C290" s="45" t="s">
        <v>15</v>
      </c>
      <c r="D290" s="46">
        <f t="shared" si="152"/>
        <v>0</v>
      </c>
      <c r="E290" s="46">
        <f t="shared" si="152"/>
        <v>0</v>
      </c>
      <c r="F290" s="46"/>
      <c r="G290" s="135"/>
      <c r="H290" s="47" t="s">
        <v>21</v>
      </c>
      <c r="I290" s="38">
        <f>COUNTIF(I292,"нет")+COUNTIF(I297,"нет")+COUNTIF(I342,"нет")</f>
        <v>0</v>
      </c>
      <c r="J290" s="93"/>
      <c r="K290" s="135"/>
    </row>
    <row r="291" spans="1:11" s="13" customFormat="1" ht="24" x14ac:dyDescent="0.25">
      <c r="A291" s="87"/>
      <c r="B291" s="87"/>
      <c r="C291" s="45" t="s">
        <v>17</v>
      </c>
      <c r="D291" s="46">
        <f t="shared" si="152"/>
        <v>0</v>
      </c>
      <c r="E291" s="46">
        <f t="shared" si="152"/>
        <v>0</v>
      </c>
      <c r="F291" s="46"/>
      <c r="G291" s="135"/>
      <c r="H291" s="47" t="s">
        <v>22</v>
      </c>
      <c r="I291" s="49">
        <f>I288/I287*100</f>
        <v>33.333333333333329</v>
      </c>
      <c r="J291" s="94"/>
      <c r="K291" s="135"/>
    </row>
    <row r="292" spans="1:11" s="13" customFormat="1" x14ac:dyDescent="0.25">
      <c r="A292" s="107" t="s">
        <v>85</v>
      </c>
      <c r="B292" s="107" t="s">
        <v>143</v>
      </c>
      <c r="C292" s="50" t="s">
        <v>13</v>
      </c>
      <c r="D292" s="51">
        <f t="shared" ref="D292:E297" si="153">D293+D294+D295+D296</f>
        <v>3743.1</v>
      </c>
      <c r="E292" s="51">
        <f t="shared" si="153"/>
        <v>3743.1</v>
      </c>
      <c r="F292" s="51">
        <f t="shared" ref="F292:F293" si="154">E292/D292*100</f>
        <v>100</v>
      </c>
      <c r="G292" s="111" t="s">
        <v>449</v>
      </c>
      <c r="H292" s="111" t="s">
        <v>450</v>
      </c>
      <c r="I292" s="98" t="s">
        <v>433</v>
      </c>
      <c r="J292" s="92" t="s">
        <v>208</v>
      </c>
      <c r="K292" s="95"/>
    </row>
    <row r="293" spans="1:11" s="13" customFormat="1" x14ac:dyDescent="0.25">
      <c r="A293" s="107"/>
      <c r="B293" s="107"/>
      <c r="C293" s="50" t="s">
        <v>14</v>
      </c>
      <c r="D293" s="51">
        <v>3743.1</v>
      </c>
      <c r="E293" s="57">
        <v>3743.1</v>
      </c>
      <c r="F293" s="51">
        <f t="shared" si="154"/>
        <v>100</v>
      </c>
      <c r="G293" s="112"/>
      <c r="H293" s="112"/>
      <c r="I293" s="99"/>
      <c r="J293" s="93"/>
      <c r="K293" s="96"/>
    </row>
    <row r="294" spans="1:11" s="13" customFormat="1" x14ac:dyDescent="0.25">
      <c r="A294" s="107"/>
      <c r="B294" s="107"/>
      <c r="C294" s="50" t="s">
        <v>16</v>
      </c>
      <c r="D294" s="51">
        <v>0</v>
      </c>
      <c r="E294" s="51">
        <v>0</v>
      </c>
      <c r="F294" s="51"/>
      <c r="G294" s="112"/>
      <c r="H294" s="112"/>
      <c r="I294" s="99"/>
      <c r="J294" s="93"/>
      <c r="K294" s="96"/>
    </row>
    <row r="295" spans="1:11" s="13" customFormat="1" x14ac:dyDescent="0.25">
      <c r="A295" s="107"/>
      <c r="B295" s="107"/>
      <c r="C295" s="50" t="s">
        <v>15</v>
      </c>
      <c r="D295" s="51">
        <v>0</v>
      </c>
      <c r="E295" s="51">
        <v>0</v>
      </c>
      <c r="F295" s="51"/>
      <c r="G295" s="112"/>
      <c r="H295" s="112"/>
      <c r="I295" s="99"/>
      <c r="J295" s="93"/>
      <c r="K295" s="96"/>
    </row>
    <row r="296" spans="1:11" s="13" customFormat="1" x14ac:dyDescent="0.25">
      <c r="A296" s="107"/>
      <c r="B296" s="107"/>
      <c r="C296" s="50" t="s">
        <v>17</v>
      </c>
      <c r="D296" s="51">
        <v>0</v>
      </c>
      <c r="E296" s="51">
        <v>0</v>
      </c>
      <c r="F296" s="51"/>
      <c r="G296" s="113"/>
      <c r="H296" s="113"/>
      <c r="I296" s="100"/>
      <c r="J296" s="94"/>
      <c r="K296" s="97"/>
    </row>
    <row r="297" spans="1:11" s="13" customFormat="1" x14ac:dyDescent="0.25">
      <c r="A297" s="107" t="s">
        <v>83</v>
      </c>
      <c r="B297" s="107" t="s">
        <v>189</v>
      </c>
      <c r="C297" s="50" t="s">
        <v>13</v>
      </c>
      <c r="D297" s="51">
        <f t="shared" si="153"/>
        <v>45817.1</v>
      </c>
      <c r="E297" s="51">
        <f t="shared" si="153"/>
        <v>25221.800000000003</v>
      </c>
      <c r="F297" s="51">
        <f t="shared" ref="F297:F299" si="155">E297/D297*100</f>
        <v>55.048879130281058</v>
      </c>
      <c r="G297" s="114"/>
      <c r="H297" s="114"/>
      <c r="I297" s="132" t="str">
        <f>IF(COUNTIF(I302:I341,"да")=8,"да",IF(COUNTIF(I302:I341,"нет")=8,"нет","частично"))</f>
        <v>частично</v>
      </c>
      <c r="J297" s="92" t="s">
        <v>208</v>
      </c>
      <c r="K297" s="95"/>
    </row>
    <row r="298" spans="1:11" s="13" customFormat="1" x14ac:dyDescent="0.25">
      <c r="A298" s="107"/>
      <c r="B298" s="107"/>
      <c r="C298" s="50" t="s">
        <v>14</v>
      </c>
      <c r="D298" s="51">
        <f>D303+D308+D313+D318+D323+D328+D333+D338</f>
        <v>0</v>
      </c>
      <c r="E298" s="51">
        <f>E303+E308+E313+E318+E323+E328+E333+E338</f>
        <v>0</v>
      </c>
      <c r="F298" s="51"/>
      <c r="G298" s="115"/>
      <c r="H298" s="115"/>
      <c r="I298" s="133"/>
      <c r="J298" s="93"/>
      <c r="K298" s="96"/>
    </row>
    <row r="299" spans="1:11" s="13" customFormat="1" x14ac:dyDescent="0.25">
      <c r="A299" s="107"/>
      <c r="B299" s="107"/>
      <c r="C299" s="50" t="s">
        <v>16</v>
      </c>
      <c r="D299" s="51">
        <f t="shared" ref="D299:E301" si="156">D304+D309+D314+D319+D324+D329+D334+D339</f>
        <v>45817.1</v>
      </c>
      <c r="E299" s="51">
        <f t="shared" si="156"/>
        <v>25221.800000000003</v>
      </c>
      <c r="F299" s="51">
        <f t="shared" si="155"/>
        <v>55.048879130281058</v>
      </c>
      <c r="G299" s="115"/>
      <c r="H299" s="115"/>
      <c r="I299" s="133"/>
      <c r="J299" s="93"/>
      <c r="K299" s="96"/>
    </row>
    <row r="300" spans="1:11" s="13" customFormat="1" x14ac:dyDescent="0.25">
      <c r="A300" s="107"/>
      <c r="B300" s="107"/>
      <c r="C300" s="50" t="s">
        <v>15</v>
      </c>
      <c r="D300" s="51">
        <f t="shared" si="156"/>
        <v>0</v>
      </c>
      <c r="E300" s="51">
        <f t="shared" si="156"/>
        <v>0</v>
      </c>
      <c r="F300" s="51"/>
      <c r="G300" s="115"/>
      <c r="H300" s="115"/>
      <c r="I300" s="133"/>
      <c r="J300" s="93"/>
      <c r="K300" s="96"/>
    </row>
    <row r="301" spans="1:11" s="13" customFormat="1" x14ac:dyDescent="0.25">
      <c r="A301" s="107"/>
      <c r="B301" s="107"/>
      <c r="C301" s="50" t="s">
        <v>17</v>
      </c>
      <c r="D301" s="51">
        <f t="shared" si="156"/>
        <v>0</v>
      </c>
      <c r="E301" s="51">
        <f t="shared" si="156"/>
        <v>0</v>
      </c>
      <c r="F301" s="51"/>
      <c r="G301" s="116"/>
      <c r="H301" s="116"/>
      <c r="I301" s="134"/>
      <c r="J301" s="94"/>
      <c r="K301" s="97"/>
    </row>
    <row r="302" spans="1:11" s="13" customFormat="1" ht="13.8" customHeight="1" x14ac:dyDescent="0.25">
      <c r="A302" s="107" t="s">
        <v>179</v>
      </c>
      <c r="B302" s="107" t="s">
        <v>190</v>
      </c>
      <c r="C302" s="50" t="s">
        <v>13</v>
      </c>
      <c r="D302" s="51">
        <f t="shared" ref="D302:E302" si="157">D303+D304</f>
        <v>4870.7</v>
      </c>
      <c r="E302" s="51">
        <f t="shared" si="157"/>
        <v>0</v>
      </c>
      <c r="F302" s="51">
        <f t="shared" ref="F302" si="158">E302/D302*100</f>
        <v>0</v>
      </c>
      <c r="G302" s="111" t="s">
        <v>451</v>
      </c>
      <c r="H302" s="111" t="s">
        <v>452</v>
      </c>
      <c r="I302" s="98" t="s">
        <v>438</v>
      </c>
      <c r="J302" s="92" t="s">
        <v>208</v>
      </c>
      <c r="K302" s="101" t="s">
        <v>579</v>
      </c>
    </row>
    <row r="303" spans="1:11" s="13" customFormat="1" x14ac:dyDescent="0.25">
      <c r="A303" s="107"/>
      <c r="B303" s="107"/>
      <c r="C303" s="50" t="s">
        <v>14</v>
      </c>
      <c r="D303" s="51">
        <v>0</v>
      </c>
      <c r="E303" s="52">
        <v>0</v>
      </c>
      <c r="F303" s="51"/>
      <c r="G303" s="112"/>
      <c r="H303" s="112"/>
      <c r="I303" s="99"/>
      <c r="J303" s="93"/>
      <c r="K303" s="102"/>
    </row>
    <row r="304" spans="1:11" s="13" customFormat="1" x14ac:dyDescent="0.25">
      <c r="A304" s="107"/>
      <c r="B304" s="107"/>
      <c r="C304" s="50" t="s">
        <v>16</v>
      </c>
      <c r="D304" s="51">
        <v>4870.7</v>
      </c>
      <c r="E304" s="57">
        <v>0</v>
      </c>
      <c r="F304" s="51">
        <f t="shared" ref="F304" si="159">E304/D304*100</f>
        <v>0</v>
      </c>
      <c r="G304" s="112"/>
      <c r="H304" s="112"/>
      <c r="I304" s="99"/>
      <c r="J304" s="93"/>
      <c r="K304" s="102"/>
    </row>
    <row r="305" spans="1:11" s="13" customFormat="1" x14ac:dyDescent="0.25">
      <c r="A305" s="107"/>
      <c r="B305" s="107"/>
      <c r="C305" s="50" t="s">
        <v>15</v>
      </c>
      <c r="D305" s="51">
        <v>0</v>
      </c>
      <c r="E305" s="51">
        <v>0</v>
      </c>
      <c r="F305" s="51"/>
      <c r="G305" s="112"/>
      <c r="H305" s="112"/>
      <c r="I305" s="99"/>
      <c r="J305" s="93"/>
      <c r="K305" s="102"/>
    </row>
    <row r="306" spans="1:11" s="13" customFormat="1" ht="75.599999999999994" customHeight="1" x14ac:dyDescent="0.25">
      <c r="A306" s="107"/>
      <c r="B306" s="107"/>
      <c r="C306" s="50" t="s">
        <v>17</v>
      </c>
      <c r="D306" s="51">
        <v>0</v>
      </c>
      <c r="E306" s="51">
        <v>0</v>
      </c>
      <c r="F306" s="51"/>
      <c r="G306" s="113"/>
      <c r="H306" s="113"/>
      <c r="I306" s="100"/>
      <c r="J306" s="94"/>
      <c r="K306" s="103"/>
    </row>
    <row r="307" spans="1:11" s="13" customFormat="1" x14ac:dyDescent="0.25">
      <c r="A307" s="107" t="s">
        <v>180</v>
      </c>
      <c r="B307" s="107" t="s">
        <v>191</v>
      </c>
      <c r="C307" s="50" t="s">
        <v>13</v>
      </c>
      <c r="D307" s="51">
        <f t="shared" ref="D307:E307" si="160">D308+D309</f>
        <v>8722.9</v>
      </c>
      <c r="E307" s="51">
        <f t="shared" si="160"/>
        <v>7042.1</v>
      </c>
      <c r="F307" s="51">
        <f t="shared" ref="F307" si="161">E307/D307*100</f>
        <v>80.731178851070183</v>
      </c>
      <c r="G307" s="111" t="s">
        <v>453</v>
      </c>
      <c r="H307" s="111" t="s">
        <v>454</v>
      </c>
      <c r="I307" s="98" t="s">
        <v>433</v>
      </c>
      <c r="J307" s="92" t="s">
        <v>208</v>
      </c>
      <c r="K307" s="95"/>
    </row>
    <row r="308" spans="1:11" s="13" customFormat="1" x14ac:dyDescent="0.25">
      <c r="A308" s="107"/>
      <c r="B308" s="107"/>
      <c r="C308" s="50" t="s">
        <v>14</v>
      </c>
      <c r="D308" s="51">
        <v>0</v>
      </c>
      <c r="E308" s="52">
        <v>0</v>
      </c>
      <c r="F308" s="51"/>
      <c r="G308" s="112"/>
      <c r="H308" s="112"/>
      <c r="I308" s="99"/>
      <c r="J308" s="93"/>
      <c r="K308" s="96"/>
    </row>
    <row r="309" spans="1:11" s="13" customFormat="1" x14ac:dyDescent="0.25">
      <c r="A309" s="107"/>
      <c r="B309" s="107"/>
      <c r="C309" s="50" t="s">
        <v>16</v>
      </c>
      <c r="D309" s="51">
        <v>8722.9</v>
      </c>
      <c r="E309" s="57">
        <v>7042.1</v>
      </c>
      <c r="F309" s="51">
        <f t="shared" ref="F309" si="162">E309/D309*100</f>
        <v>80.731178851070183</v>
      </c>
      <c r="G309" s="112"/>
      <c r="H309" s="112"/>
      <c r="I309" s="99"/>
      <c r="J309" s="93"/>
      <c r="K309" s="96"/>
    </row>
    <row r="310" spans="1:11" s="13" customFormat="1" x14ac:dyDescent="0.25">
      <c r="A310" s="107"/>
      <c r="B310" s="107"/>
      <c r="C310" s="50" t="s">
        <v>15</v>
      </c>
      <c r="D310" s="51">
        <v>0</v>
      </c>
      <c r="E310" s="51">
        <v>0</v>
      </c>
      <c r="F310" s="51"/>
      <c r="G310" s="112"/>
      <c r="H310" s="112"/>
      <c r="I310" s="99"/>
      <c r="J310" s="93"/>
      <c r="K310" s="96"/>
    </row>
    <row r="311" spans="1:11" s="13" customFormat="1" x14ac:dyDescent="0.25">
      <c r="A311" s="107"/>
      <c r="B311" s="107"/>
      <c r="C311" s="50" t="s">
        <v>17</v>
      </c>
      <c r="D311" s="51">
        <v>0</v>
      </c>
      <c r="E311" s="51">
        <v>0</v>
      </c>
      <c r="F311" s="51"/>
      <c r="G311" s="113"/>
      <c r="H311" s="113"/>
      <c r="I311" s="100"/>
      <c r="J311" s="94"/>
      <c r="K311" s="97"/>
    </row>
    <row r="312" spans="1:11" s="13" customFormat="1" ht="13.95" customHeight="1" x14ac:dyDescent="0.25">
      <c r="A312" s="107" t="s">
        <v>181</v>
      </c>
      <c r="B312" s="107" t="s">
        <v>192</v>
      </c>
      <c r="C312" s="50" t="s">
        <v>13</v>
      </c>
      <c r="D312" s="51">
        <f t="shared" ref="D312:E312" si="163">D313+D314</f>
        <v>8723.7000000000007</v>
      </c>
      <c r="E312" s="51">
        <f t="shared" si="163"/>
        <v>0</v>
      </c>
      <c r="F312" s="51">
        <f t="shared" ref="F312" si="164">E312/D312*100</f>
        <v>0</v>
      </c>
      <c r="G312" s="111" t="s">
        <v>522</v>
      </c>
      <c r="H312" s="111" t="s">
        <v>456</v>
      </c>
      <c r="I312" s="98" t="s">
        <v>438</v>
      </c>
      <c r="J312" s="92" t="s">
        <v>208</v>
      </c>
      <c r="K312" s="101" t="s">
        <v>559</v>
      </c>
    </row>
    <row r="313" spans="1:11" s="13" customFormat="1" x14ac:dyDescent="0.25">
      <c r="A313" s="107"/>
      <c r="B313" s="107"/>
      <c r="C313" s="50" t="s">
        <v>14</v>
      </c>
      <c r="D313" s="51">
        <v>0</v>
      </c>
      <c r="E313" s="52">
        <v>0</v>
      </c>
      <c r="F313" s="51"/>
      <c r="G313" s="112"/>
      <c r="H313" s="112"/>
      <c r="I313" s="99"/>
      <c r="J313" s="93"/>
      <c r="K313" s="102"/>
    </row>
    <row r="314" spans="1:11" s="13" customFormat="1" x14ac:dyDescent="0.25">
      <c r="A314" s="107"/>
      <c r="B314" s="107"/>
      <c r="C314" s="50" t="s">
        <v>16</v>
      </c>
      <c r="D314" s="51">
        <v>8723.7000000000007</v>
      </c>
      <c r="E314" s="57">
        <v>0</v>
      </c>
      <c r="F314" s="51">
        <f t="shared" ref="F314" si="165">E314/D314*100</f>
        <v>0</v>
      </c>
      <c r="G314" s="112"/>
      <c r="H314" s="112"/>
      <c r="I314" s="99"/>
      <c r="J314" s="93"/>
      <c r="K314" s="102"/>
    </row>
    <row r="315" spans="1:11" s="13" customFormat="1" x14ac:dyDescent="0.25">
      <c r="A315" s="107"/>
      <c r="B315" s="107"/>
      <c r="C315" s="50" t="s">
        <v>15</v>
      </c>
      <c r="D315" s="51">
        <v>0</v>
      </c>
      <c r="E315" s="51">
        <v>0</v>
      </c>
      <c r="F315" s="51"/>
      <c r="G315" s="112"/>
      <c r="H315" s="112"/>
      <c r="I315" s="99"/>
      <c r="J315" s="93"/>
      <c r="K315" s="102"/>
    </row>
    <row r="316" spans="1:11" s="13" customFormat="1" ht="74.400000000000006" customHeight="1" x14ac:dyDescent="0.25">
      <c r="A316" s="107"/>
      <c r="B316" s="107"/>
      <c r="C316" s="50" t="s">
        <v>17</v>
      </c>
      <c r="D316" s="51">
        <v>0</v>
      </c>
      <c r="E316" s="51">
        <v>0</v>
      </c>
      <c r="F316" s="51"/>
      <c r="G316" s="113"/>
      <c r="H316" s="113"/>
      <c r="I316" s="100"/>
      <c r="J316" s="94"/>
      <c r="K316" s="103"/>
    </row>
    <row r="317" spans="1:11" s="13" customFormat="1" ht="13.95" customHeight="1" x14ac:dyDescent="0.25">
      <c r="A317" s="107" t="s">
        <v>182</v>
      </c>
      <c r="B317" s="107" t="s">
        <v>193</v>
      </c>
      <c r="C317" s="50" t="s">
        <v>13</v>
      </c>
      <c r="D317" s="51">
        <f t="shared" ref="D317:E317" si="166">D318+D319</f>
        <v>3000</v>
      </c>
      <c r="E317" s="51">
        <f t="shared" si="166"/>
        <v>0</v>
      </c>
      <c r="F317" s="51">
        <f t="shared" ref="F317" si="167">E317/D317*100</f>
        <v>0</v>
      </c>
      <c r="G317" s="111" t="s">
        <v>457</v>
      </c>
      <c r="H317" s="111" t="s">
        <v>458</v>
      </c>
      <c r="I317" s="98" t="s">
        <v>438</v>
      </c>
      <c r="J317" s="92" t="s">
        <v>208</v>
      </c>
      <c r="K317" s="101" t="s">
        <v>580</v>
      </c>
    </row>
    <row r="318" spans="1:11" s="13" customFormat="1" x14ac:dyDescent="0.25">
      <c r="A318" s="107"/>
      <c r="B318" s="107"/>
      <c r="C318" s="50" t="s">
        <v>14</v>
      </c>
      <c r="D318" s="51">
        <v>0</v>
      </c>
      <c r="E318" s="52">
        <v>0</v>
      </c>
      <c r="F318" s="51"/>
      <c r="G318" s="112"/>
      <c r="H318" s="112"/>
      <c r="I318" s="99"/>
      <c r="J318" s="93"/>
      <c r="K318" s="102"/>
    </row>
    <row r="319" spans="1:11" s="13" customFormat="1" x14ac:dyDescent="0.25">
      <c r="A319" s="107"/>
      <c r="B319" s="107"/>
      <c r="C319" s="50" t="s">
        <v>16</v>
      </c>
      <c r="D319" s="51">
        <v>3000</v>
      </c>
      <c r="E319" s="57">
        <v>0</v>
      </c>
      <c r="F319" s="51">
        <f t="shared" ref="F319" si="168">E319/D319*100</f>
        <v>0</v>
      </c>
      <c r="G319" s="112"/>
      <c r="H319" s="112"/>
      <c r="I319" s="99"/>
      <c r="J319" s="93"/>
      <c r="K319" s="102"/>
    </row>
    <row r="320" spans="1:11" s="13" customFormat="1" x14ac:dyDescent="0.25">
      <c r="A320" s="107"/>
      <c r="B320" s="107"/>
      <c r="C320" s="50" t="s">
        <v>15</v>
      </c>
      <c r="D320" s="51">
        <v>0</v>
      </c>
      <c r="E320" s="51">
        <v>0</v>
      </c>
      <c r="F320" s="51"/>
      <c r="G320" s="112"/>
      <c r="H320" s="112"/>
      <c r="I320" s="99"/>
      <c r="J320" s="93"/>
      <c r="K320" s="102"/>
    </row>
    <row r="321" spans="1:11" s="13" customFormat="1" x14ac:dyDescent="0.25">
      <c r="A321" s="107"/>
      <c r="B321" s="107"/>
      <c r="C321" s="50" t="s">
        <v>17</v>
      </c>
      <c r="D321" s="51">
        <v>0</v>
      </c>
      <c r="E321" s="51">
        <v>0</v>
      </c>
      <c r="F321" s="51"/>
      <c r="G321" s="113"/>
      <c r="H321" s="113"/>
      <c r="I321" s="100"/>
      <c r="J321" s="94"/>
      <c r="K321" s="103"/>
    </row>
    <row r="322" spans="1:11" s="13" customFormat="1" x14ac:dyDescent="0.25">
      <c r="A322" s="87" t="s">
        <v>183</v>
      </c>
      <c r="B322" s="87" t="s">
        <v>194</v>
      </c>
      <c r="C322" s="45" t="s">
        <v>13</v>
      </c>
      <c r="D322" s="51">
        <f t="shared" ref="D322:E322" si="169">D323+D324</f>
        <v>4999.8</v>
      </c>
      <c r="E322" s="51">
        <f t="shared" si="169"/>
        <v>4999.8</v>
      </c>
      <c r="F322" s="51">
        <f t="shared" ref="F322" si="170">E322/D322*100</f>
        <v>100</v>
      </c>
      <c r="G322" s="111" t="s">
        <v>459</v>
      </c>
      <c r="H322" s="111" t="s">
        <v>459</v>
      </c>
      <c r="I322" s="98" t="s">
        <v>433</v>
      </c>
      <c r="J322" s="92" t="s">
        <v>208</v>
      </c>
      <c r="K322" s="95"/>
    </row>
    <row r="323" spans="1:11" s="13" customFormat="1" x14ac:dyDescent="0.25">
      <c r="A323" s="87"/>
      <c r="B323" s="87"/>
      <c r="C323" s="45" t="s">
        <v>14</v>
      </c>
      <c r="D323" s="51">
        <v>0</v>
      </c>
      <c r="E323" s="52">
        <v>0</v>
      </c>
      <c r="F323" s="51"/>
      <c r="G323" s="112"/>
      <c r="H323" s="112"/>
      <c r="I323" s="99"/>
      <c r="J323" s="93"/>
      <c r="K323" s="96"/>
    </row>
    <row r="324" spans="1:11" s="13" customFormat="1" x14ac:dyDescent="0.25">
      <c r="A324" s="87"/>
      <c r="B324" s="87"/>
      <c r="C324" s="45" t="s">
        <v>16</v>
      </c>
      <c r="D324" s="51">
        <v>4999.8</v>
      </c>
      <c r="E324" s="57">
        <v>4999.8</v>
      </c>
      <c r="F324" s="51">
        <f t="shared" ref="F324" si="171">E324/D324*100</f>
        <v>100</v>
      </c>
      <c r="G324" s="112"/>
      <c r="H324" s="112"/>
      <c r="I324" s="99"/>
      <c r="J324" s="93"/>
      <c r="K324" s="96"/>
    </row>
    <row r="325" spans="1:11" s="13" customFormat="1" x14ac:dyDescent="0.25">
      <c r="A325" s="87"/>
      <c r="B325" s="87"/>
      <c r="C325" s="45" t="s">
        <v>15</v>
      </c>
      <c r="D325" s="51">
        <v>0</v>
      </c>
      <c r="E325" s="51">
        <v>0</v>
      </c>
      <c r="F325" s="51"/>
      <c r="G325" s="112"/>
      <c r="H325" s="112"/>
      <c r="I325" s="99"/>
      <c r="J325" s="93"/>
      <c r="K325" s="96"/>
    </row>
    <row r="326" spans="1:11" s="13" customFormat="1" x14ac:dyDescent="0.25">
      <c r="A326" s="87"/>
      <c r="B326" s="87"/>
      <c r="C326" s="45" t="s">
        <v>17</v>
      </c>
      <c r="D326" s="51">
        <v>0</v>
      </c>
      <c r="E326" s="51">
        <v>0</v>
      </c>
      <c r="F326" s="51"/>
      <c r="G326" s="113"/>
      <c r="H326" s="113"/>
      <c r="I326" s="100"/>
      <c r="J326" s="94"/>
      <c r="K326" s="97"/>
    </row>
    <row r="327" spans="1:11" s="13" customFormat="1" x14ac:dyDescent="0.25">
      <c r="A327" s="107" t="s">
        <v>184</v>
      </c>
      <c r="B327" s="107" t="s">
        <v>195</v>
      </c>
      <c r="C327" s="50" t="s">
        <v>13</v>
      </c>
      <c r="D327" s="51">
        <f t="shared" ref="D327:E327" si="172">D328+D329</f>
        <v>3000</v>
      </c>
      <c r="E327" s="51">
        <f t="shared" si="172"/>
        <v>3000</v>
      </c>
      <c r="F327" s="51">
        <f t="shared" ref="F327" si="173">E327/D327*100</f>
        <v>100</v>
      </c>
      <c r="G327" s="111" t="s">
        <v>460</v>
      </c>
      <c r="H327" s="111" t="s">
        <v>460</v>
      </c>
      <c r="I327" s="98" t="s">
        <v>433</v>
      </c>
      <c r="J327" s="92" t="s">
        <v>208</v>
      </c>
      <c r="K327" s="95"/>
    </row>
    <row r="328" spans="1:11" s="13" customFormat="1" x14ac:dyDescent="0.25">
      <c r="A328" s="107"/>
      <c r="B328" s="107"/>
      <c r="C328" s="50" t="s">
        <v>14</v>
      </c>
      <c r="D328" s="51">
        <v>0</v>
      </c>
      <c r="E328" s="52">
        <v>0</v>
      </c>
      <c r="F328" s="51"/>
      <c r="G328" s="112"/>
      <c r="H328" s="112"/>
      <c r="I328" s="99"/>
      <c r="J328" s="93"/>
      <c r="K328" s="96"/>
    </row>
    <row r="329" spans="1:11" s="13" customFormat="1" x14ac:dyDescent="0.25">
      <c r="A329" s="107"/>
      <c r="B329" s="107"/>
      <c r="C329" s="50" t="s">
        <v>16</v>
      </c>
      <c r="D329" s="51">
        <v>3000</v>
      </c>
      <c r="E329" s="57">
        <v>3000</v>
      </c>
      <c r="F329" s="51">
        <f t="shared" ref="F329" si="174">E329/D329*100</f>
        <v>100</v>
      </c>
      <c r="G329" s="112"/>
      <c r="H329" s="112"/>
      <c r="I329" s="99"/>
      <c r="J329" s="93"/>
      <c r="K329" s="96"/>
    </row>
    <row r="330" spans="1:11" s="13" customFormat="1" x14ac:dyDescent="0.25">
      <c r="A330" s="107"/>
      <c r="B330" s="107"/>
      <c r="C330" s="50" t="s">
        <v>15</v>
      </c>
      <c r="D330" s="51">
        <v>0</v>
      </c>
      <c r="E330" s="51">
        <v>0</v>
      </c>
      <c r="F330" s="51"/>
      <c r="G330" s="112"/>
      <c r="H330" s="112"/>
      <c r="I330" s="99"/>
      <c r="J330" s="93"/>
      <c r="K330" s="96"/>
    </row>
    <row r="331" spans="1:11" s="13" customFormat="1" ht="61.2" customHeight="1" x14ac:dyDescent="0.25">
      <c r="A331" s="107"/>
      <c r="B331" s="107"/>
      <c r="C331" s="50" t="s">
        <v>17</v>
      </c>
      <c r="D331" s="51">
        <v>0</v>
      </c>
      <c r="E331" s="51">
        <v>0</v>
      </c>
      <c r="F331" s="51"/>
      <c r="G331" s="113"/>
      <c r="H331" s="113"/>
      <c r="I331" s="100"/>
      <c r="J331" s="94"/>
      <c r="K331" s="97"/>
    </row>
    <row r="332" spans="1:11" s="13" customFormat="1" x14ac:dyDescent="0.25">
      <c r="A332" s="107" t="s">
        <v>185</v>
      </c>
      <c r="B332" s="107" t="s">
        <v>196</v>
      </c>
      <c r="C332" s="50" t="s">
        <v>13</v>
      </c>
      <c r="D332" s="51">
        <f t="shared" ref="D332:E332" si="175">D333+D334</f>
        <v>2500</v>
      </c>
      <c r="E332" s="51">
        <f t="shared" si="175"/>
        <v>368.4</v>
      </c>
      <c r="F332" s="51">
        <f t="shared" ref="F332" si="176">E332/D332*100</f>
        <v>14.735999999999999</v>
      </c>
      <c r="G332" s="111" t="s">
        <v>461</v>
      </c>
      <c r="H332" s="111" t="s">
        <v>462</v>
      </c>
      <c r="I332" s="98" t="s">
        <v>438</v>
      </c>
      <c r="J332" s="92" t="s">
        <v>208</v>
      </c>
      <c r="K332" s="101" t="s">
        <v>465</v>
      </c>
    </row>
    <row r="333" spans="1:11" s="13" customFormat="1" x14ac:dyDescent="0.25">
      <c r="A333" s="107"/>
      <c r="B333" s="107"/>
      <c r="C333" s="50" t="s">
        <v>14</v>
      </c>
      <c r="D333" s="51">
        <v>0</v>
      </c>
      <c r="E333" s="52">
        <v>0</v>
      </c>
      <c r="F333" s="51"/>
      <c r="G333" s="112"/>
      <c r="H333" s="112"/>
      <c r="I333" s="99"/>
      <c r="J333" s="93"/>
      <c r="K333" s="102"/>
    </row>
    <row r="334" spans="1:11" s="13" customFormat="1" x14ac:dyDescent="0.25">
      <c r="A334" s="107"/>
      <c r="B334" s="107"/>
      <c r="C334" s="50" t="s">
        <v>16</v>
      </c>
      <c r="D334" s="51">
        <v>2500</v>
      </c>
      <c r="E334" s="57">
        <v>368.4</v>
      </c>
      <c r="F334" s="51">
        <f t="shared" ref="F334" si="177">E334/D334*100</f>
        <v>14.735999999999999</v>
      </c>
      <c r="G334" s="112"/>
      <c r="H334" s="112"/>
      <c r="I334" s="99"/>
      <c r="J334" s="93"/>
      <c r="K334" s="102"/>
    </row>
    <row r="335" spans="1:11" s="13" customFormat="1" x14ac:dyDescent="0.25">
      <c r="A335" s="107"/>
      <c r="B335" s="107"/>
      <c r="C335" s="50" t="s">
        <v>15</v>
      </c>
      <c r="D335" s="51">
        <v>0</v>
      </c>
      <c r="E335" s="51">
        <v>0</v>
      </c>
      <c r="F335" s="51"/>
      <c r="G335" s="112"/>
      <c r="H335" s="112"/>
      <c r="I335" s="99"/>
      <c r="J335" s="93"/>
      <c r="K335" s="102"/>
    </row>
    <row r="336" spans="1:11" s="13" customFormat="1" ht="82.95" customHeight="1" x14ac:dyDescent="0.25">
      <c r="A336" s="107"/>
      <c r="B336" s="107"/>
      <c r="C336" s="50" t="s">
        <v>17</v>
      </c>
      <c r="D336" s="51">
        <v>0</v>
      </c>
      <c r="E336" s="51">
        <v>0</v>
      </c>
      <c r="F336" s="51"/>
      <c r="G336" s="113"/>
      <c r="H336" s="113"/>
      <c r="I336" s="100"/>
      <c r="J336" s="94"/>
      <c r="K336" s="103"/>
    </row>
    <row r="337" spans="1:11" s="13" customFormat="1" ht="13.8" customHeight="1" x14ac:dyDescent="0.25">
      <c r="A337" s="107" t="s">
        <v>186</v>
      </c>
      <c r="B337" s="107" t="s">
        <v>197</v>
      </c>
      <c r="C337" s="50" t="s">
        <v>13</v>
      </c>
      <c r="D337" s="51">
        <f t="shared" ref="D337:E337" si="178">D338+D339</f>
        <v>10000</v>
      </c>
      <c r="E337" s="51">
        <f t="shared" si="178"/>
        <v>9811.5</v>
      </c>
      <c r="F337" s="51">
        <f t="shared" ref="F337" si="179">E337/D337*100</f>
        <v>98.114999999999995</v>
      </c>
      <c r="G337" s="111" t="s">
        <v>589</v>
      </c>
      <c r="H337" s="111" t="s">
        <v>464</v>
      </c>
      <c r="I337" s="98" t="s">
        <v>433</v>
      </c>
      <c r="J337" s="92" t="s">
        <v>208</v>
      </c>
      <c r="K337" s="95"/>
    </row>
    <row r="338" spans="1:11" s="13" customFormat="1" x14ac:dyDescent="0.25">
      <c r="A338" s="107"/>
      <c r="B338" s="107"/>
      <c r="C338" s="50" t="s">
        <v>14</v>
      </c>
      <c r="D338" s="51">
        <v>0</v>
      </c>
      <c r="E338" s="52">
        <v>0</v>
      </c>
      <c r="F338" s="51"/>
      <c r="G338" s="112"/>
      <c r="H338" s="112"/>
      <c r="I338" s="99"/>
      <c r="J338" s="93"/>
      <c r="K338" s="96"/>
    </row>
    <row r="339" spans="1:11" s="13" customFormat="1" x14ac:dyDescent="0.25">
      <c r="A339" s="107"/>
      <c r="B339" s="107"/>
      <c r="C339" s="50" t="s">
        <v>16</v>
      </c>
      <c r="D339" s="51">
        <v>10000</v>
      </c>
      <c r="E339" s="57">
        <v>9811.5</v>
      </c>
      <c r="F339" s="51">
        <f t="shared" ref="F339" si="180">E339/D339*100</f>
        <v>98.114999999999995</v>
      </c>
      <c r="G339" s="112"/>
      <c r="H339" s="112"/>
      <c r="I339" s="99"/>
      <c r="J339" s="93"/>
      <c r="K339" s="96"/>
    </row>
    <row r="340" spans="1:11" s="13" customFormat="1" x14ac:dyDescent="0.25">
      <c r="A340" s="107"/>
      <c r="B340" s="107"/>
      <c r="C340" s="50" t="s">
        <v>15</v>
      </c>
      <c r="D340" s="51">
        <v>0</v>
      </c>
      <c r="E340" s="51">
        <v>0</v>
      </c>
      <c r="F340" s="51"/>
      <c r="G340" s="112"/>
      <c r="H340" s="112"/>
      <c r="I340" s="99"/>
      <c r="J340" s="93"/>
      <c r="K340" s="96"/>
    </row>
    <row r="341" spans="1:11" s="13" customFormat="1" ht="54" customHeight="1" x14ac:dyDescent="0.25">
      <c r="A341" s="107"/>
      <c r="B341" s="107"/>
      <c r="C341" s="50" t="s">
        <v>17</v>
      </c>
      <c r="D341" s="51">
        <v>0</v>
      </c>
      <c r="E341" s="51">
        <v>0</v>
      </c>
      <c r="F341" s="51"/>
      <c r="G341" s="113"/>
      <c r="H341" s="113"/>
      <c r="I341" s="100"/>
      <c r="J341" s="94"/>
      <c r="K341" s="97"/>
    </row>
    <row r="342" spans="1:11" s="13" customFormat="1" x14ac:dyDescent="0.25">
      <c r="A342" s="140" t="s">
        <v>84</v>
      </c>
      <c r="B342" s="107" t="s">
        <v>198</v>
      </c>
      <c r="C342" s="50" t="s">
        <v>13</v>
      </c>
      <c r="D342" s="51">
        <f t="shared" ref="D342" si="181">D343+D344+D345+D346</f>
        <v>45817.1</v>
      </c>
      <c r="E342" s="51"/>
      <c r="F342" s="51">
        <f t="shared" ref="F342:F343" si="182">E342/D342*100</f>
        <v>0</v>
      </c>
      <c r="G342" s="114"/>
      <c r="H342" s="114"/>
      <c r="I342" s="132" t="str">
        <f>IF(COUNTIF(I347:I386,"да")=8,"да",IF(COUNTIF(I347:I386,"нет")=8,"нет","частично"))</f>
        <v>частично</v>
      </c>
      <c r="J342" s="92" t="s">
        <v>208</v>
      </c>
      <c r="K342" s="95"/>
    </row>
    <row r="343" spans="1:11" s="13" customFormat="1" x14ac:dyDescent="0.25">
      <c r="A343" s="107"/>
      <c r="B343" s="107"/>
      <c r="C343" s="50" t="s">
        <v>14</v>
      </c>
      <c r="D343" s="51">
        <f>D348+D353+D358+D363+D368+D373+D378+D383</f>
        <v>45817.1</v>
      </c>
      <c r="E343" s="51">
        <f>E348+E353+E358+E363+E368+E373+E378+E383</f>
        <v>25221.9</v>
      </c>
      <c r="F343" s="51">
        <f t="shared" si="182"/>
        <v>55.049097389402654</v>
      </c>
      <c r="G343" s="115"/>
      <c r="H343" s="115"/>
      <c r="I343" s="133"/>
      <c r="J343" s="93"/>
      <c r="K343" s="96"/>
    </row>
    <row r="344" spans="1:11" s="13" customFormat="1" x14ac:dyDescent="0.25">
      <c r="A344" s="107"/>
      <c r="B344" s="107"/>
      <c r="C344" s="50" t="s">
        <v>16</v>
      </c>
      <c r="D344" s="51">
        <f t="shared" ref="D344:E346" si="183">D349+D354+D359+D364+D369+D374+D379+D384</f>
        <v>0</v>
      </c>
      <c r="E344" s="51"/>
      <c r="F344" s="51"/>
      <c r="G344" s="115"/>
      <c r="H344" s="115"/>
      <c r="I344" s="133"/>
      <c r="J344" s="93"/>
      <c r="K344" s="96"/>
    </row>
    <row r="345" spans="1:11" s="13" customFormat="1" x14ac:dyDescent="0.25">
      <c r="A345" s="107"/>
      <c r="B345" s="107"/>
      <c r="C345" s="50" t="s">
        <v>15</v>
      </c>
      <c r="D345" s="51">
        <f t="shared" si="183"/>
        <v>0</v>
      </c>
      <c r="E345" s="51">
        <f t="shared" si="183"/>
        <v>0</v>
      </c>
      <c r="F345" s="51"/>
      <c r="G345" s="115"/>
      <c r="H345" s="115"/>
      <c r="I345" s="133"/>
      <c r="J345" s="93"/>
      <c r="K345" s="96"/>
    </row>
    <row r="346" spans="1:11" s="13" customFormat="1" ht="133.80000000000001" customHeight="1" x14ac:dyDescent="0.25">
      <c r="A346" s="107"/>
      <c r="B346" s="107"/>
      <c r="C346" s="50" t="s">
        <v>17</v>
      </c>
      <c r="D346" s="51">
        <f t="shared" si="183"/>
        <v>0</v>
      </c>
      <c r="E346" s="51">
        <f t="shared" si="183"/>
        <v>0</v>
      </c>
      <c r="F346" s="51"/>
      <c r="G346" s="116"/>
      <c r="H346" s="116"/>
      <c r="I346" s="134"/>
      <c r="J346" s="94"/>
      <c r="K346" s="97"/>
    </row>
    <row r="347" spans="1:11" s="13" customFormat="1" ht="13.8" customHeight="1" x14ac:dyDescent="0.25">
      <c r="A347" s="107" t="s">
        <v>199</v>
      </c>
      <c r="B347" s="107" t="s">
        <v>190</v>
      </c>
      <c r="C347" s="50" t="s">
        <v>13</v>
      </c>
      <c r="D347" s="51">
        <f>D348+D349+D350+D351</f>
        <v>4870.7</v>
      </c>
      <c r="E347" s="51">
        <f>E348+E349+E350+E351</f>
        <v>0</v>
      </c>
      <c r="F347" s="51">
        <f t="shared" ref="F347:F348" si="184">E347/D347*100</f>
        <v>0</v>
      </c>
      <c r="G347" s="111" t="s">
        <v>451</v>
      </c>
      <c r="H347" s="111" t="s">
        <v>452</v>
      </c>
      <c r="I347" s="98" t="s">
        <v>438</v>
      </c>
      <c r="J347" s="92" t="s">
        <v>208</v>
      </c>
      <c r="K347" s="101" t="s">
        <v>579</v>
      </c>
    </row>
    <row r="348" spans="1:11" s="13" customFormat="1" x14ac:dyDescent="0.25">
      <c r="A348" s="107"/>
      <c r="B348" s="107"/>
      <c r="C348" s="50" t="s">
        <v>14</v>
      </c>
      <c r="D348" s="51">
        <v>4870.7</v>
      </c>
      <c r="E348" s="57">
        <v>0</v>
      </c>
      <c r="F348" s="51">
        <f t="shared" si="184"/>
        <v>0</v>
      </c>
      <c r="G348" s="112"/>
      <c r="H348" s="112"/>
      <c r="I348" s="99"/>
      <c r="J348" s="93"/>
      <c r="K348" s="102"/>
    </row>
    <row r="349" spans="1:11" s="13" customFormat="1" x14ac:dyDescent="0.25">
      <c r="A349" s="107"/>
      <c r="B349" s="107"/>
      <c r="C349" s="50" t="s">
        <v>16</v>
      </c>
      <c r="D349" s="51">
        <f t="shared" ref="D349:E351" si="185">D354</f>
        <v>0</v>
      </c>
      <c r="E349" s="51">
        <f t="shared" si="185"/>
        <v>0</v>
      </c>
      <c r="F349" s="51"/>
      <c r="G349" s="112"/>
      <c r="H349" s="112"/>
      <c r="I349" s="99"/>
      <c r="J349" s="93"/>
      <c r="K349" s="102"/>
    </row>
    <row r="350" spans="1:11" s="13" customFormat="1" x14ac:dyDescent="0.25">
      <c r="A350" s="107"/>
      <c r="B350" s="107"/>
      <c r="C350" s="50" t="s">
        <v>15</v>
      </c>
      <c r="D350" s="51">
        <f t="shared" si="185"/>
        <v>0</v>
      </c>
      <c r="E350" s="51">
        <f t="shared" si="185"/>
        <v>0</v>
      </c>
      <c r="F350" s="51"/>
      <c r="G350" s="112"/>
      <c r="H350" s="112"/>
      <c r="I350" s="99"/>
      <c r="J350" s="93"/>
      <c r="K350" s="102"/>
    </row>
    <row r="351" spans="1:11" s="13" customFormat="1" ht="76.8" customHeight="1" x14ac:dyDescent="0.25">
      <c r="A351" s="107"/>
      <c r="B351" s="107"/>
      <c r="C351" s="50" t="s">
        <v>17</v>
      </c>
      <c r="D351" s="51">
        <f t="shared" si="185"/>
        <v>0</v>
      </c>
      <c r="E351" s="51">
        <f t="shared" si="185"/>
        <v>0</v>
      </c>
      <c r="F351" s="51"/>
      <c r="G351" s="113"/>
      <c r="H351" s="113"/>
      <c r="I351" s="100"/>
      <c r="J351" s="94"/>
      <c r="K351" s="103"/>
    </row>
    <row r="352" spans="1:11" s="13" customFormat="1" x14ac:dyDescent="0.25">
      <c r="A352" s="107" t="s">
        <v>200</v>
      </c>
      <c r="B352" s="107" t="s">
        <v>191</v>
      </c>
      <c r="C352" s="50" t="s">
        <v>13</v>
      </c>
      <c r="D352" s="51">
        <f t="shared" ref="D352" si="186">D353+D354+D355+D356</f>
        <v>8722.9</v>
      </c>
      <c r="E352" s="51">
        <f>E353+E354+E355+E356</f>
        <v>7042.1</v>
      </c>
      <c r="F352" s="51">
        <f t="shared" ref="F352:F353" si="187">E352/D352*100</f>
        <v>80.731178851070183</v>
      </c>
      <c r="G352" s="111" t="s">
        <v>453</v>
      </c>
      <c r="H352" s="111" t="s">
        <v>454</v>
      </c>
      <c r="I352" s="98" t="s">
        <v>433</v>
      </c>
      <c r="J352" s="92" t="s">
        <v>208</v>
      </c>
      <c r="K352" s="95"/>
    </row>
    <row r="353" spans="1:11" s="13" customFormat="1" x14ac:dyDescent="0.25">
      <c r="A353" s="107"/>
      <c r="B353" s="107"/>
      <c r="C353" s="50" t="s">
        <v>14</v>
      </c>
      <c r="D353" s="51">
        <v>8722.9</v>
      </c>
      <c r="E353" s="57">
        <v>7042.1</v>
      </c>
      <c r="F353" s="51">
        <f t="shared" si="187"/>
        <v>80.731178851070183</v>
      </c>
      <c r="G353" s="112"/>
      <c r="H353" s="112"/>
      <c r="I353" s="99"/>
      <c r="J353" s="93"/>
      <c r="K353" s="96"/>
    </row>
    <row r="354" spans="1:11" s="13" customFormat="1" x14ac:dyDescent="0.25">
      <c r="A354" s="107"/>
      <c r="B354" s="107"/>
      <c r="C354" s="50" t="s">
        <v>16</v>
      </c>
      <c r="D354" s="51">
        <v>0</v>
      </c>
      <c r="E354" s="54">
        <v>0</v>
      </c>
      <c r="F354" s="51"/>
      <c r="G354" s="112"/>
      <c r="H354" s="112"/>
      <c r="I354" s="99"/>
      <c r="J354" s="93"/>
      <c r="K354" s="96"/>
    </row>
    <row r="355" spans="1:11" s="13" customFormat="1" x14ac:dyDescent="0.25">
      <c r="A355" s="107"/>
      <c r="B355" s="107"/>
      <c r="C355" s="50" t="s">
        <v>15</v>
      </c>
      <c r="D355" s="51">
        <v>0</v>
      </c>
      <c r="E355" s="51">
        <v>0</v>
      </c>
      <c r="F355" s="51"/>
      <c r="G355" s="112"/>
      <c r="H355" s="112"/>
      <c r="I355" s="99"/>
      <c r="J355" s="93"/>
      <c r="K355" s="96"/>
    </row>
    <row r="356" spans="1:11" s="13" customFormat="1" x14ac:dyDescent="0.25">
      <c r="A356" s="107"/>
      <c r="B356" s="107"/>
      <c r="C356" s="50" t="s">
        <v>17</v>
      </c>
      <c r="D356" s="51">
        <v>0</v>
      </c>
      <c r="E356" s="51">
        <v>0</v>
      </c>
      <c r="F356" s="51"/>
      <c r="G356" s="113"/>
      <c r="H356" s="113"/>
      <c r="I356" s="100"/>
      <c r="J356" s="94"/>
      <c r="K356" s="97"/>
    </row>
    <row r="357" spans="1:11" s="13" customFormat="1" ht="13.8" customHeight="1" x14ac:dyDescent="0.25">
      <c r="A357" s="107" t="s">
        <v>201</v>
      </c>
      <c r="B357" s="107" t="s">
        <v>192</v>
      </c>
      <c r="C357" s="50" t="s">
        <v>13</v>
      </c>
      <c r="D357" s="51">
        <f t="shared" ref="D357:E357" si="188">D358+D359+D360+D361</f>
        <v>8723.7000000000007</v>
      </c>
      <c r="E357" s="51">
        <f t="shared" si="188"/>
        <v>0</v>
      </c>
      <c r="F357" s="51">
        <f t="shared" ref="F357:F358" si="189">E357/D357*100</f>
        <v>0</v>
      </c>
      <c r="G357" s="111" t="s">
        <v>455</v>
      </c>
      <c r="H357" s="111" t="s">
        <v>456</v>
      </c>
      <c r="I357" s="98" t="s">
        <v>438</v>
      </c>
      <c r="J357" s="92" t="s">
        <v>208</v>
      </c>
      <c r="K357" s="101" t="s">
        <v>579</v>
      </c>
    </row>
    <row r="358" spans="1:11" s="13" customFormat="1" x14ac:dyDescent="0.25">
      <c r="A358" s="107"/>
      <c r="B358" s="107"/>
      <c r="C358" s="50" t="s">
        <v>14</v>
      </c>
      <c r="D358" s="51">
        <v>8723.7000000000007</v>
      </c>
      <c r="E358" s="57">
        <v>0</v>
      </c>
      <c r="F358" s="51">
        <f t="shared" si="189"/>
        <v>0</v>
      </c>
      <c r="G358" s="112"/>
      <c r="H358" s="112"/>
      <c r="I358" s="99"/>
      <c r="J358" s="93"/>
      <c r="K358" s="102"/>
    </row>
    <row r="359" spans="1:11" s="13" customFormat="1" x14ac:dyDescent="0.25">
      <c r="A359" s="107"/>
      <c r="B359" s="107"/>
      <c r="C359" s="50" t="s">
        <v>16</v>
      </c>
      <c r="D359" s="51">
        <v>0</v>
      </c>
      <c r="E359" s="51">
        <v>0</v>
      </c>
      <c r="F359" s="51"/>
      <c r="G359" s="112"/>
      <c r="H359" s="112"/>
      <c r="I359" s="99"/>
      <c r="J359" s="93"/>
      <c r="K359" s="102"/>
    </row>
    <row r="360" spans="1:11" s="13" customFormat="1" x14ac:dyDescent="0.25">
      <c r="A360" s="107"/>
      <c r="B360" s="107"/>
      <c r="C360" s="50" t="s">
        <v>15</v>
      </c>
      <c r="D360" s="51">
        <v>0</v>
      </c>
      <c r="E360" s="51">
        <v>0</v>
      </c>
      <c r="F360" s="51"/>
      <c r="G360" s="112"/>
      <c r="H360" s="112"/>
      <c r="I360" s="99"/>
      <c r="J360" s="93"/>
      <c r="K360" s="102"/>
    </row>
    <row r="361" spans="1:11" s="13" customFormat="1" ht="70.2" customHeight="1" x14ac:dyDescent="0.25">
      <c r="A361" s="107"/>
      <c r="B361" s="107"/>
      <c r="C361" s="50" t="s">
        <v>17</v>
      </c>
      <c r="D361" s="51">
        <v>0</v>
      </c>
      <c r="E361" s="51">
        <v>0</v>
      </c>
      <c r="F361" s="51"/>
      <c r="G361" s="113"/>
      <c r="H361" s="113"/>
      <c r="I361" s="100"/>
      <c r="J361" s="94"/>
      <c r="K361" s="103"/>
    </row>
    <row r="362" spans="1:11" s="13" customFormat="1" ht="13.8" customHeight="1" x14ac:dyDescent="0.25">
      <c r="A362" s="107" t="s">
        <v>202</v>
      </c>
      <c r="B362" s="107" t="s">
        <v>193</v>
      </c>
      <c r="C362" s="50" t="s">
        <v>13</v>
      </c>
      <c r="D362" s="51">
        <f t="shared" ref="D362:E362" si="190">D363+D364+D365+D366</f>
        <v>3000</v>
      </c>
      <c r="E362" s="51">
        <f t="shared" si="190"/>
        <v>0</v>
      </c>
      <c r="F362" s="51">
        <f t="shared" ref="F362:F363" si="191">E362/D362*100</f>
        <v>0</v>
      </c>
      <c r="G362" s="111" t="s">
        <v>457</v>
      </c>
      <c r="H362" s="111" t="s">
        <v>458</v>
      </c>
      <c r="I362" s="98" t="s">
        <v>438</v>
      </c>
      <c r="J362" s="92" t="s">
        <v>208</v>
      </c>
      <c r="K362" s="101" t="s">
        <v>581</v>
      </c>
    </row>
    <row r="363" spans="1:11" s="13" customFormat="1" x14ac:dyDescent="0.25">
      <c r="A363" s="107"/>
      <c r="B363" s="107"/>
      <c r="C363" s="50" t="s">
        <v>14</v>
      </c>
      <c r="D363" s="51">
        <v>3000</v>
      </c>
      <c r="E363" s="57">
        <v>0</v>
      </c>
      <c r="F363" s="51">
        <f t="shared" si="191"/>
        <v>0</v>
      </c>
      <c r="G363" s="112"/>
      <c r="H363" s="112"/>
      <c r="I363" s="99"/>
      <c r="J363" s="93"/>
      <c r="K363" s="102"/>
    </row>
    <row r="364" spans="1:11" s="13" customFormat="1" x14ac:dyDescent="0.25">
      <c r="A364" s="107"/>
      <c r="B364" s="107"/>
      <c r="C364" s="50" t="s">
        <v>16</v>
      </c>
      <c r="D364" s="51">
        <v>0</v>
      </c>
      <c r="E364" s="51">
        <v>0</v>
      </c>
      <c r="F364" s="51"/>
      <c r="G364" s="112"/>
      <c r="H364" s="112"/>
      <c r="I364" s="99"/>
      <c r="J364" s="93"/>
      <c r="K364" s="102"/>
    </row>
    <row r="365" spans="1:11" s="13" customFormat="1" x14ac:dyDescent="0.25">
      <c r="A365" s="107"/>
      <c r="B365" s="107"/>
      <c r="C365" s="50" t="s">
        <v>15</v>
      </c>
      <c r="D365" s="51">
        <v>0</v>
      </c>
      <c r="E365" s="51">
        <v>0</v>
      </c>
      <c r="F365" s="51"/>
      <c r="G365" s="112"/>
      <c r="H365" s="112"/>
      <c r="I365" s="99"/>
      <c r="J365" s="93"/>
      <c r="K365" s="102"/>
    </row>
    <row r="366" spans="1:11" s="13" customFormat="1" x14ac:dyDescent="0.25">
      <c r="A366" s="107"/>
      <c r="B366" s="107"/>
      <c r="C366" s="50" t="s">
        <v>17</v>
      </c>
      <c r="D366" s="51">
        <v>0</v>
      </c>
      <c r="E366" s="51">
        <v>0</v>
      </c>
      <c r="F366" s="51"/>
      <c r="G366" s="113"/>
      <c r="H366" s="113"/>
      <c r="I366" s="100"/>
      <c r="J366" s="94"/>
      <c r="K366" s="103"/>
    </row>
    <row r="367" spans="1:11" s="13" customFormat="1" x14ac:dyDescent="0.25">
      <c r="A367" s="107" t="s">
        <v>203</v>
      </c>
      <c r="B367" s="107" t="s">
        <v>194</v>
      </c>
      <c r="C367" s="50" t="s">
        <v>13</v>
      </c>
      <c r="D367" s="51">
        <f t="shared" ref="D367:E367" si="192">D368+D369+D370+D371</f>
        <v>4999.8</v>
      </c>
      <c r="E367" s="51">
        <f t="shared" si="192"/>
        <v>4999.8</v>
      </c>
      <c r="F367" s="51">
        <f t="shared" ref="F367:F368" si="193">E367/D367*100</f>
        <v>100</v>
      </c>
      <c r="G367" s="111" t="s">
        <v>459</v>
      </c>
      <c r="H367" s="111" t="s">
        <v>459</v>
      </c>
      <c r="I367" s="98" t="s">
        <v>433</v>
      </c>
      <c r="J367" s="92" t="s">
        <v>208</v>
      </c>
      <c r="K367" s="95"/>
    </row>
    <row r="368" spans="1:11" s="13" customFormat="1" x14ac:dyDescent="0.25">
      <c r="A368" s="107"/>
      <c r="B368" s="107"/>
      <c r="C368" s="50" t="s">
        <v>14</v>
      </c>
      <c r="D368" s="51">
        <v>4999.8</v>
      </c>
      <c r="E368" s="57">
        <v>4999.8</v>
      </c>
      <c r="F368" s="51">
        <f t="shared" si="193"/>
        <v>100</v>
      </c>
      <c r="G368" s="112"/>
      <c r="H368" s="112"/>
      <c r="I368" s="99"/>
      <c r="J368" s="93"/>
      <c r="K368" s="96"/>
    </row>
    <row r="369" spans="1:11" s="13" customFormat="1" x14ac:dyDescent="0.25">
      <c r="A369" s="107"/>
      <c r="B369" s="107"/>
      <c r="C369" s="50" t="s">
        <v>16</v>
      </c>
      <c r="D369" s="51">
        <v>0</v>
      </c>
      <c r="E369" s="51">
        <v>0</v>
      </c>
      <c r="F369" s="51"/>
      <c r="G369" s="112"/>
      <c r="H369" s="112"/>
      <c r="I369" s="99"/>
      <c r="J369" s="93"/>
      <c r="K369" s="96"/>
    </row>
    <row r="370" spans="1:11" s="13" customFormat="1" x14ac:dyDescent="0.25">
      <c r="A370" s="107"/>
      <c r="B370" s="107"/>
      <c r="C370" s="50" t="s">
        <v>15</v>
      </c>
      <c r="D370" s="51">
        <v>0</v>
      </c>
      <c r="E370" s="51">
        <v>0</v>
      </c>
      <c r="F370" s="51"/>
      <c r="G370" s="112"/>
      <c r="H370" s="112"/>
      <c r="I370" s="99"/>
      <c r="J370" s="93"/>
      <c r="K370" s="96"/>
    </row>
    <row r="371" spans="1:11" s="13" customFormat="1" x14ac:dyDescent="0.25">
      <c r="A371" s="107"/>
      <c r="B371" s="107"/>
      <c r="C371" s="50" t="s">
        <v>17</v>
      </c>
      <c r="D371" s="51">
        <v>0</v>
      </c>
      <c r="E371" s="51">
        <v>0</v>
      </c>
      <c r="F371" s="51"/>
      <c r="G371" s="113"/>
      <c r="H371" s="113"/>
      <c r="I371" s="100"/>
      <c r="J371" s="94"/>
      <c r="K371" s="97"/>
    </row>
    <row r="372" spans="1:11" s="13" customFormat="1" x14ac:dyDescent="0.25">
      <c r="A372" s="107" t="s">
        <v>204</v>
      </c>
      <c r="B372" s="107" t="s">
        <v>195</v>
      </c>
      <c r="C372" s="50" t="s">
        <v>13</v>
      </c>
      <c r="D372" s="51">
        <f t="shared" ref="D372:E372" si="194">D373+D374+D375+D376</f>
        <v>3000</v>
      </c>
      <c r="E372" s="51">
        <f t="shared" si="194"/>
        <v>3000</v>
      </c>
      <c r="F372" s="51">
        <f t="shared" ref="F372:F373" si="195">E372/D372*100</f>
        <v>100</v>
      </c>
      <c r="G372" s="111" t="s">
        <v>460</v>
      </c>
      <c r="H372" s="111" t="s">
        <v>460</v>
      </c>
      <c r="I372" s="98" t="s">
        <v>433</v>
      </c>
      <c r="J372" s="92" t="s">
        <v>208</v>
      </c>
      <c r="K372" s="95"/>
    </row>
    <row r="373" spans="1:11" s="13" customFormat="1" x14ac:dyDescent="0.25">
      <c r="A373" s="107"/>
      <c r="B373" s="107"/>
      <c r="C373" s="50" t="s">
        <v>14</v>
      </c>
      <c r="D373" s="51">
        <v>3000</v>
      </c>
      <c r="E373" s="57">
        <v>3000</v>
      </c>
      <c r="F373" s="51">
        <f t="shared" si="195"/>
        <v>100</v>
      </c>
      <c r="G373" s="112"/>
      <c r="H373" s="112"/>
      <c r="I373" s="99"/>
      <c r="J373" s="93"/>
      <c r="K373" s="96"/>
    </row>
    <row r="374" spans="1:11" s="13" customFormat="1" x14ac:dyDescent="0.25">
      <c r="A374" s="107"/>
      <c r="B374" s="107"/>
      <c r="C374" s="50" t="s">
        <v>16</v>
      </c>
      <c r="D374" s="51">
        <v>0</v>
      </c>
      <c r="E374" s="51">
        <v>0</v>
      </c>
      <c r="F374" s="51"/>
      <c r="G374" s="112"/>
      <c r="H374" s="112"/>
      <c r="I374" s="99"/>
      <c r="J374" s="93"/>
      <c r="K374" s="96"/>
    </row>
    <row r="375" spans="1:11" s="13" customFormat="1" x14ac:dyDescent="0.25">
      <c r="A375" s="107"/>
      <c r="B375" s="107"/>
      <c r="C375" s="50" t="s">
        <v>15</v>
      </c>
      <c r="D375" s="51">
        <v>0</v>
      </c>
      <c r="E375" s="51">
        <v>0</v>
      </c>
      <c r="F375" s="51"/>
      <c r="G375" s="112"/>
      <c r="H375" s="112"/>
      <c r="I375" s="99"/>
      <c r="J375" s="93"/>
      <c r="K375" s="96"/>
    </row>
    <row r="376" spans="1:11" s="13" customFormat="1" x14ac:dyDescent="0.25">
      <c r="A376" s="107"/>
      <c r="B376" s="107"/>
      <c r="C376" s="50" t="s">
        <v>17</v>
      </c>
      <c r="D376" s="51">
        <v>0</v>
      </c>
      <c r="E376" s="51">
        <v>0</v>
      </c>
      <c r="F376" s="51"/>
      <c r="G376" s="113"/>
      <c r="H376" s="113"/>
      <c r="I376" s="100"/>
      <c r="J376" s="94"/>
      <c r="K376" s="97"/>
    </row>
    <row r="377" spans="1:11" s="13" customFormat="1" x14ac:dyDescent="0.25">
      <c r="A377" s="107" t="s">
        <v>205</v>
      </c>
      <c r="B377" s="107" t="s">
        <v>196</v>
      </c>
      <c r="C377" s="50" t="s">
        <v>13</v>
      </c>
      <c r="D377" s="51">
        <f t="shared" ref="D377:E377" si="196">D378+D379+D380+D381</f>
        <v>2500</v>
      </c>
      <c r="E377" s="51">
        <f t="shared" si="196"/>
        <v>368.4</v>
      </c>
      <c r="F377" s="51">
        <f t="shared" ref="F377:F378" si="197">E377/D377*100</f>
        <v>14.735999999999999</v>
      </c>
      <c r="G377" s="111" t="s">
        <v>461</v>
      </c>
      <c r="H377" s="111" t="s">
        <v>462</v>
      </c>
      <c r="I377" s="98" t="s">
        <v>438</v>
      </c>
      <c r="J377" s="92" t="s">
        <v>208</v>
      </c>
      <c r="K377" s="101" t="s">
        <v>465</v>
      </c>
    </row>
    <row r="378" spans="1:11" s="13" customFormat="1" x14ac:dyDescent="0.25">
      <c r="A378" s="107"/>
      <c r="B378" s="107"/>
      <c r="C378" s="50" t="s">
        <v>14</v>
      </c>
      <c r="D378" s="51">
        <v>2500</v>
      </c>
      <c r="E378" s="57">
        <v>368.4</v>
      </c>
      <c r="F378" s="51">
        <f t="shared" si="197"/>
        <v>14.735999999999999</v>
      </c>
      <c r="G378" s="112"/>
      <c r="H378" s="112"/>
      <c r="I378" s="99"/>
      <c r="J378" s="93"/>
      <c r="K378" s="102"/>
    </row>
    <row r="379" spans="1:11" s="13" customFormat="1" x14ac:dyDescent="0.25">
      <c r="A379" s="107"/>
      <c r="B379" s="107"/>
      <c r="C379" s="50" t="s">
        <v>16</v>
      </c>
      <c r="D379" s="51">
        <v>0</v>
      </c>
      <c r="E379" s="51">
        <v>0</v>
      </c>
      <c r="F379" s="51"/>
      <c r="G379" s="112"/>
      <c r="H379" s="112"/>
      <c r="I379" s="99"/>
      <c r="J379" s="93"/>
      <c r="K379" s="102"/>
    </row>
    <row r="380" spans="1:11" s="13" customFormat="1" x14ac:dyDescent="0.25">
      <c r="A380" s="107"/>
      <c r="B380" s="107"/>
      <c r="C380" s="50" t="s">
        <v>15</v>
      </c>
      <c r="D380" s="51">
        <v>0</v>
      </c>
      <c r="E380" s="51">
        <v>0</v>
      </c>
      <c r="F380" s="51"/>
      <c r="G380" s="112"/>
      <c r="H380" s="112"/>
      <c r="I380" s="99"/>
      <c r="J380" s="93"/>
      <c r="K380" s="102"/>
    </row>
    <row r="381" spans="1:11" s="13" customFormat="1" x14ac:dyDescent="0.25">
      <c r="A381" s="107"/>
      <c r="B381" s="107"/>
      <c r="C381" s="50" t="s">
        <v>17</v>
      </c>
      <c r="D381" s="51">
        <v>0</v>
      </c>
      <c r="E381" s="51">
        <v>0</v>
      </c>
      <c r="F381" s="51"/>
      <c r="G381" s="113"/>
      <c r="H381" s="113"/>
      <c r="I381" s="100"/>
      <c r="J381" s="94"/>
      <c r="K381" s="103"/>
    </row>
    <row r="382" spans="1:11" s="13" customFormat="1" x14ac:dyDescent="0.25">
      <c r="A382" s="107" t="s">
        <v>206</v>
      </c>
      <c r="B382" s="107" t="s">
        <v>197</v>
      </c>
      <c r="C382" s="50" t="s">
        <v>13</v>
      </c>
      <c r="D382" s="51">
        <f t="shared" ref="D382:E382" si="198">D383+D384+D385+D386</f>
        <v>10000</v>
      </c>
      <c r="E382" s="51">
        <f t="shared" si="198"/>
        <v>9811.6</v>
      </c>
      <c r="F382" s="51">
        <f t="shared" ref="F382:F383" si="199">E382/D382*100</f>
        <v>98.116</v>
      </c>
      <c r="G382" s="111" t="s">
        <v>463</v>
      </c>
      <c r="H382" s="111" t="s">
        <v>466</v>
      </c>
      <c r="I382" s="98" t="s">
        <v>433</v>
      </c>
      <c r="J382" s="92" t="s">
        <v>208</v>
      </c>
      <c r="K382" s="95"/>
    </row>
    <row r="383" spans="1:11" s="13" customFormat="1" x14ac:dyDescent="0.25">
      <c r="A383" s="107"/>
      <c r="B383" s="107"/>
      <c r="C383" s="50" t="s">
        <v>14</v>
      </c>
      <c r="D383" s="51">
        <v>10000</v>
      </c>
      <c r="E383" s="57">
        <v>9811.6</v>
      </c>
      <c r="F383" s="51">
        <f t="shared" si="199"/>
        <v>98.116</v>
      </c>
      <c r="G383" s="112"/>
      <c r="H383" s="112"/>
      <c r="I383" s="99"/>
      <c r="J383" s="93"/>
      <c r="K383" s="96"/>
    </row>
    <row r="384" spans="1:11" s="13" customFormat="1" x14ac:dyDescent="0.25">
      <c r="A384" s="107"/>
      <c r="B384" s="107"/>
      <c r="C384" s="50" t="s">
        <v>16</v>
      </c>
      <c r="D384" s="51">
        <v>0</v>
      </c>
      <c r="E384" s="51"/>
      <c r="F384" s="51"/>
      <c r="G384" s="112"/>
      <c r="H384" s="112"/>
      <c r="I384" s="99"/>
      <c r="J384" s="93"/>
      <c r="K384" s="96"/>
    </row>
    <row r="385" spans="1:11" s="13" customFormat="1" x14ac:dyDescent="0.25">
      <c r="A385" s="107"/>
      <c r="B385" s="107"/>
      <c r="C385" s="50" t="s">
        <v>15</v>
      </c>
      <c r="D385" s="51">
        <f t="shared" ref="D385:E385" si="200">D390</f>
        <v>0</v>
      </c>
      <c r="E385" s="51">
        <f t="shared" si="200"/>
        <v>0</v>
      </c>
      <c r="F385" s="51"/>
      <c r="G385" s="112"/>
      <c r="H385" s="112"/>
      <c r="I385" s="99"/>
      <c r="J385" s="93"/>
      <c r="K385" s="96"/>
    </row>
    <row r="386" spans="1:11" s="13" customFormat="1" x14ac:dyDescent="0.25">
      <c r="A386" s="107"/>
      <c r="B386" s="107"/>
      <c r="C386" s="50" t="s">
        <v>17</v>
      </c>
      <c r="D386" s="51">
        <f t="shared" ref="D386:E386" si="201">D391</f>
        <v>0</v>
      </c>
      <c r="E386" s="51">
        <f t="shared" si="201"/>
        <v>0</v>
      </c>
      <c r="F386" s="51"/>
      <c r="G386" s="113"/>
      <c r="H386" s="113"/>
      <c r="I386" s="100"/>
      <c r="J386" s="94"/>
      <c r="K386" s="97"/>
    </row>
    <row r="387" spans="1:11" s="5" customFormat="1" ht="13.95" customHeight="1" x14ac:dyDescent="0.25">
      <c r="A387" s="80" t="s">
        <v>65</v>
      </c>
      <c r="B387" s="80" t="s">
        <v>224</v>
      </c>
      <c r="C387" s="40" t="s">
        <v>13</v>
      </c>
      <c r="D387" s="41">
        <f>D388+D389+D390+D391</f>
        <v>2008560.6</v>
      </c>
      <c r="E387" s="41">
        <f>E388+E389+E390+E391</f>
        <v>1787816.4</v>
      </c>
      <c r="F387" s="41">
        <f t="shared" si="145"/>
        <v>89.009831219431462</v>
      </c>
      <c r="G387" s="81"/>
      <c r="H387" s="42" t="s">
        <v>18</v>
      </c>
      <c r="I387" s="43">
        <f>I392+I527+I692</f>
        <v>13</v>
      </c>
      <c r="J387" s="92" t="s">
        <v>208</v>
      </c>
      <c r="K387" s="81"/>
    </row>
    <row r="388" spans="1:11" s="5" customFormat="1" ht="22.8" x14ac:dyDescent="0.25">
      <c r="A388" s="80"/>
      <c r="B388" s="80"/>
      <c r="C388" s="40" t="s">
        <v>14</v>
      </c>
      <c r="D388" s="41">
        <f>D393+D528+D693</f>
        <v>1621926</v>
      </c>
      <c r="E388" s="41">
        <f>E393+E528+E693</f>
        <v>1523654.2</v>
      </c>
      <c r="F388" s="41">
        <f t="shared" si="145"/>
        <v>93.941042932908161</v>
      </c>
      <c r="G388" s="82"/>
      <c r="H388" s="42" t="s">
        <v>19</v>
      </c>
      <c r="I388" s="43">
        <f t="shared" ref="I388:I389" si="202">I393+I528+I693</f>
        <v>9</v>
      </c>
      <c r="J388" s="93"/>
      <c r="K388" s="82"/>
    </row>
    <row r="389" spans="1:11" s="5" customFormat="1" x14ac:dyDescent="0.25">
      <c r="A389" s="80"/>
      <c r="B389" s="80"/>
      <c r="C389" s="40" t="s">
        <v>16</v>
      </c>
      <c r="D389" s="41">
        <f t="shared" ref="D389:E391" si="203">D394+D529+D694</f>
        <v>386634.60000000003</v>
      </c>
      <c r="E389" s="41">
        <f t="shared" si="203"/>
        <v>264162.2</v>
      </c>
      <c r="F389" s="41">
        <f t="shared" si="145"/>
        <v>68.323476481411646</v>
      </c>
      <c r="G389" s="82"/>
      <c r="H389" s="42" t="s">
        <v>20</v>
      </c>
      <c r="I389" s="43">
        <f t="shared" si="202"/>
        <v>4</v>
      </c>
      <c r="J389" s="93"/>
      <c r="K389" s="82"/>
    </row>
    <row r="390" spans="1:11" s="5" customFormat="1" x14ac:dyDescent="0.25">
      <c r="A390" s="80"/>
      <c r="B390" s="80"/>
      <c r="C390" s="40" t="s">
        <v>15</v>
      </c>
      <c r="D390" s="41">
        <f>D395+D530+D695</f>
        <v>0</v>
      </c>
      <c r="E390" s="41">
        <f t="shared" si="203"/>
        <v>0</v>
      </c>
      <c r="F390" s="41"/>
      <c r="G390" s="82"/>
      <c r="H390" s="42" t="s">
        <v>21</v>
      </c>
      <c r="I390" s="43">
        <f>I395+I530+I695</f>
        <v>0</v>
      </c>
      <c r="J390" s="93"/>
      <c r="K390" s="82"/>
    </row>
    <row r="391" spans="1:11" s="5" customFormat="1" ht="93" customHeight="1" x14ac:dyDescent="0.25">
      <c r="A391" s="80"/>
      <c r="B391" s="80"/>
      <c r="C391" s="40" t="s">
        <v>17</v>
      </c>
      <c r="D391" s="41">
        <f t="shared" si="203"/>
        <v>0</v>
      </c>
      <c r="E391" s="41">
        <f t="shared" si="203"/>
        <v>0</v>
      </c>
      <c r="F391" s="41"/>
      <c r="G391" s="83"/>
      <c r="H391" s="42" t="s">
        <v>22</v>
      </c>
      <c r="I391" s="44">
        <f>I388/I387*100</f>
        <v>69.230769230769226</v>
      </c>
      <c r="J391" s="94"/>
      <c r="K391" s="83"/>
    </row>
    <row r="392" spans="1:11" ht="13.95" customHeight="1" x14ac:dyDescent="0.25">
      <c r="A392" s="87" t="s">
        <v>30</v>
      </c>
      <c r="B392" s="87" t="s">
        <v>223</v>
      </c>
      <c r="C392" s="45" t="s">
        <v>13</v>
      </c>
      <c r="D392" s="46">
        <f>D393+D394+D395+D396</f>
        <v>1484959.8</v>
      </c>
      <c r="E392" s="46">
        <f>E393+E394+E395+E396</f>
        <v>1459285.1</v>
      </c>
      <c r="F392" s="46">
        <f t="shared" si="145"/>
        <v>98.271017168276202</v>
      </c>
      <c r="G392" s="92"/>
      <c r="H392" s="47" t="s">
        <v>18</v>
      </c>
      <c r="I392" s="38">
        <f>COUNTA(I397)+COUNTA(I472)+COUNTA(I492)+COUNTA(I512:I526)</f>
        <v>6</v>
      </c>
      <c r="J392" s="92" t="s">
        <v>318</v>
      </c>
      <c r="K392" s="92"/>
    </row>
    <row r="393" spans="1:11" ht="24" x14ac:dyDescent="0.25">
      <c r="A393" s="87"/>
      <c r="B393" s="87"/>
      <c r="C393" s="45" t="s">
        <v>14</v>
      </c>
      <c r="D393" s="46">
        <v>1213750.3</v>
      </c>
      <c r="E393" s="46">
        <v>1211678.1000000001</v>
      </c>
      <c r="F393" s="46">
        <f t="shared" si="145"/>
        <v>99.82927295671935</v>
      </c>
      <c r="G393" s="93"/>
      <c r="H393" s="47" t="s">
        <v>19</v>
      </c>
      <c r="I393" s="38">
        <f>COUNTIF(I397,"да")+COUNTIF(I472,"да")+COUNTIF(I492,"да")+COUNTIF(I512:I526,"да")</f>
        <v>5</v>
      </c>
      <c r="J393" s="93"/>
      <c r="K393" s="93"/>
    </row>
    <row r="394" spans="1:11" x14ac:dyDescent="0.25">
      <c r="A394" s="87"/>
      <c r="B394" s="87"/>
      <c r="C394" s="45" t="s">
        <v>16</v>
      </c>
      <c r="D394" s="46">
        <v>271209.5</v>
      </c>
      <c r="E394" s="46">
        <v>247607</v>
      </c>
      <c r="F394" s="46">
        <f t="shared" si="145"/>
        <v>91.297318124918192</v>
      </c>
      <c r="G394" s="93"/>
      <c r="H394" s="47" t="s">
        <v>20</v>
      </c>
      <c r="I394" s="38">
        <f>COUNTIF(I397,"частично")+COUNTIF(I472,"частично")+COUNTIF(I492,"частично")+COUNTIF(I512:I526,"частично")</f>
        <v>1</v>
      </c>
      <c r="J394" s="93"/>
      <c r="K394" s="93"/>
    </row>
    <row r="395" spans="1:11" x14ac:dyDescent="0.25">
      <c r="A395" s="87"/>
      <c r="B395" s="87"/>
      <c r="C395" s="45" t="s">
        <v>15</v>
      </c>
      <c r="D395" s="46">
        <f t="shared" ref="D395:E396" si="204">D400+D475+D495+D515+D520+D525</f>
        <v>0</v>
      </c>
      <c r="E395" s="46">
        <f t="shared" si="204"/>
        <v>0</v>
      </c>
      <c r="F395" s="46"/>
      <c r="G395" s="93"/>
      <c r="H395" s="47" t="s">
        <v>21</v>
      </c>
      <c r="I395" s="38">
        <f>COUNTIF(I397,"нет")+COUNTIF(I472,"нет")+COUNTIF(I492,"нет")+COUNTIF(I512:I526,"нет")</f>
        <v>0</v>
      </c>
      <c r="J395" s="93"/>
      <c r="K395" s="93"/>
    </row>
    <row r="396" spans="1:11" ht="87" customHeight="1" x14ac:dyDescent="0.25">
      <c r="A396" s="87"/>
      <c r="B396" s="87"/>
      <c r="C396" s="45" t="s">
        <v>17</v>
      </c>
      <c r="D396" s="46">
        <f t="shared" si="204"/>
        <v>0</v>
      </c>
      <c r="E396" s="46">
        <f t="shared" si="204"/>
        <v>0</v>
      </c>
      <c r="F396" s="46"/>
      <c r="G396" s="94"/>
      <c r="H396" s="47" t="s">
        <v>22</v>
      </c>
      <c r="I396" s="49">
        <f>I393/I392*100</f>
        <v>83.333333333333343</v>
      </c>
      <c r="J396" s="94"/>
      <c r="K396" s="94"/>
    </row>
    <row r="397" spans="1:11" ht="13.95" customHeight="1" x14ac:dyDescent="0.25">
      <c r="A397" s="107" t="s">
        <v>31</v>
      </c>
      <c r="B397" s="107" t="s">
        <v>143</v>
      </c>
      <c r="C397" s="50" t="s">
        <v>13</v>
      </c>
      <c r="D397" s="51">
        <f t="shared" ref="D397:E397" si="205">D398+D399+D400+D401</f>
        <v>1006608.5</v>
      </c>
      <c r="E397" s="51">
        <f t="shared" si="205"/>
        <v>1028138.7</v>
      </c>
      <c r="F397" s="51">
        <f t="shared" ref="F397:F398" si="206">E397/D397*100</f>
        <v>102.13888517730577</v>
      </c>
      <c r="G397" s="144"/>
      <c r="H397" s="144"/>
      <c r="I397" s="145" t="str">
        <f>IF(COUNTIF(I402:I471,"да")=14,"да",IF(COUNTIF(I402:I471,"нет")=14,"нет","частично"))</f>
        <v>частично</v>
      </c>
      <c r="J397" s="92" t="s">
        <v>318</v>
      </c>
      <c r="K397" s="144"/>
    </row>
    <row r="398" spans="1:11" x14ac:dyDescent="0.25">
      <c r="A398" s="107"/>
      <c r="B398" s="107"/>
      <c r="C398" s="50" t="s">
        <v>14</v>
      </c>
      <c r="D398" s="51">
        <f>D403+D408+D413+D418+D423+D428+D433+D438+D443+D448+D453+D458+D463+D468</f>
        <v>1006608.5</v>
      </c>
      <c r="E398" s="51">
        <f>E403+E408+E413+E418+E423+E428+E433+E438+E443+E448+E453+E458+E463+E468</f>
        <v>1028138.7</v>
      </c>
      <c r="F398" s="51">
        <f t="shared" si="206"/>
        <v>102.13888517730577</v>
      </c>
      <c r="G398" s="144"/>
      <c r="H398" s="144"/>
      <c r="I398" s="145"/>
      <c r="J398" s="93"/>
      <c r="K398" s="144"/>
    </row>
    <row r="399" spans="1:11" x14ac:dyDescent="0.25">
      <c r="A399" s="107"/>
      <c r="B399" s="107"/>
      <c r="C399" s="50" t="s">
        <v>16</v>
      </c>
      <c r="D399" s="51">
        <f t="shared" ref="D399:E401" si="207">D404+D409+D414+D419+D424+D429+D434+D439+D444+D449+D454+D459+D464+D469</f>
        <v>0</v>
      </c>
      <c r="E399" s="51">
        <f t="shared" si="207"/>
        <v>0</v>
      </c>
      <c r="F399" s="51"/>
      <c r="G399" s="144"/>
      <c r="H399" s="144"/>
      <c r="I399" s="145"/>
      <c r="J399" s="93"/>
      <c r="K399" s="144"/>
    </row>
    <row r="400" spans="1:11" x14ac:dyDescent="0.25">
      <c r="A400" s="107"/>
      <c r="B400" s="107"/>
      <c r="C400" s="50" t="s">
        <v>15</v>
      </c>
      <c r="D400" s="51">
        <f t="shared" si="207"/>
        <v>0</v>
      </c>
      <c r="E400" s="51">
        <f t="shared" si="207"/>
        <v>0</v>
      </c>
      <c r="F400" s="51"/>
      <c r="G400" s="144"/>
      <c r="H400" s="144"/>
      <c r="I400" s="145"/>
      <c r="J400" s="93"/>
      <c r="K400" s="144"/>
    </row>
    <row r="401" spans="1:11" ht="76.2" customHeight="1" x14ac:dyDescent="0.25">
      <c r="A401" s="107"/>
      <c r="B401" s="107"/>
      <c r="C401" s="50" t="s">
        <v>17</v>
      </c>
      <c r="D401" s="51">
        <f t="shared" si="207"/>
        <v>0</v>
      </c>
      <c r="E401" s="51">
        <f t="shared" si="207"/>
        <v>0</v>
      </c>
      <c r="F401" s="51"/>
      <c r="G401" s="144"/>
      <c r="H401" s="144"/>
      <c r="I401" s="145"/>
      <c r="J401" s="94"/>
      <c r="K401" s="144"/>
    </row>
    <row r="402" spans="1:11" ht="13.95" customHeight="1" x14ac:dyDescent="0.25">
      <c r="A402" s="107" t="s">
        <v>209</v>
      </c>
      <c r="B402" s="120" t="s">
        <v>225</v>
      </c>
      <c r="C402" s="50" t="s">
        <v>13</v>
      </c>
      <c r="D402" s="51">
        <f t="shared" ref="D402:E402" si="208">D403+D404+D405+D406</f>
        <v>894203.9</v>
      </c>
      <c r="E402" s="51">
        <f t="shared" si="208"/>
        <v>914367.4</v>
      </c>
      <c r="F402" s="51">
        <f t="shared" ref="F402:F403" si="209">E402/D402*100</f>
        <v>102.25491076475959</v>
      </c>
      <c r="G402" s="126" t="s">
        <v>470</v>
      </c>
      <c r="H402" s="126" t="s">
        <v>470</v>
      </c>
      <c r="I402" s="128" t="s">
        <v>433</v>
      </c>
      <c r="J402" s="92" t="s">
        <v>318</v>
      </c>
      <c r="K402" s="126"/>
    </row>
    <row r="403" spans="1:11" x14ac:dyDescent="0.25">
      <c r="A403" s="107"/>
      <c r="B403" s="121"/>
      <c r="C403" s="50" t="s">
        <v>14</v>
      </c>
      <c r="D403" s="51">
        <v>894203.9</v>
      </c>
      <c r="E403" s="57">
        <v>914367.4</v>
      </c>
      <c r="F403" s="51">
        <f t="shared" si="209"/>
        <v>102.25491076475959</v>
      </c>
      <c r="G403" s="126"/>
      <c r="H403" s="126"/>
      <c r="I403" s="128"/>
      <c r="J403" s="93"/>
      <c r="K403" s="126"/>
    </row>
    <row r="404" spans="1:11" x14ac:dyDescent="0.25">
      <c r="A404" s="107"/>
      <c r="B404" s="121"/>
      <c r="C404" s="50" t="s">
        <v>16</v>
      </c>
      <c r="D404" s="51">
        <v>0</v>
      </c>
      <c r="E404" s="51">
        <v>0</v>
      </c>
      <c r="F404" s="51"/>
      <c r="G404" s="126"/>
      <c r="H404" s="126"/>
      <c r="I404" s="128"/>
      <c r="J404" s="93"/>
      <c r="K404" s="126"/>
    </row>
    <row r="405" spans="1:11" x14ac:dyDescent="0.25">
      <c r="A405" s="107"/>
      <c r="B405" s="121"/>
      <c r="C405" s="50" t="s">
        <v>15</v>
      </c>
      <c r="D405" s="51">
        <v>0</v>
      </c>
      <c r="E405" s="51">
        <v>0</v>
      </c>
      <c r="F405" s="51"/>
      <c r="G405" s="126"/>
      <c r="H405" s="126"/>
      <c r="I405" s="128"/>
      <c r="J405" s="93"/>
      <c r="K405" s="126"/>
    </row>
    <row r="406" spans="1:11" x14ac:dyDescent="0.25">
      <c r="A406" s="107"/>
      <c r="B406" s="122"/>
      <c r="C406" s="50" t="s">
        <v>17</v>
      </c>
      <c r="D406" s="51">
        <v>0</v>
      </c>
      <c r="E406" s="51">
        <v>0</v>
      </c>
      <c r="F406" s="51"/>
      <c r="G406" s="126"/>
      <c r="H406" s="126"/>
      <c r="I406" s="128"/>
      <c r="J406" s="94"/>
      <c r="K406" s="126"/>
    </row>
    <row r="407" spans="1:11" ht="13.95" customHeight="1" x14ac:dyDescent="0.25">
      <c r="A407" s="107" t="s">
        <v>210</v>
      </c>
      <c r="B407" s="107" t="s">
        <v>226</v>
      </c>
      <c r="C407" s="50" t="s">
        <v>13</v>
      </c>
      <c r="D407" s="51">
        <f t="shared" ref="D407:E407" si="210">D408+D409+D410+D411</f>
        <v>8395</v>
      </c>
      <c r="E407" s="51">
        <f t="shared" si="210"/>
        <v>8395</v>
      </c>
      <c r="F407" s="51">
        <f t="shared" ref="F407:F408" si="211">E407/D407*100</f>
        <v>100</v>
      </c>
      <c r="G407" s="126" t="s">
        <v>523</v>
      </c>
      <c r="H407" s="126" t="s">
        <v>519</v>
      </c>
      <c r="I407" s="128" t="s">
        <v>433</v>
      </c>
      <c r="J407" s="92" t="s">
        <v>318</v>
      </c>
      <c r="K407" s="126"/>
    </row>
    <row r="408" spans="1:11" x14ac:dyDescent="0.25">
      <c r="A408" s="107"/>
      <c r="B408" s="107"/>
      <c r="C408" s="50" t="s">
        <v>14</v>
      </c>
      <c r="D408" s="51">
        <v>8395</v>
      </c>
      <c r="E408" s="57">
        <v>8395</v>
      </c>
      <c r="F408" s="51">
        <f t="shared" si="211"/>
        <v>100</v>
      </c>
      <c r="G408" s="126"/>
      <c r="H408" s="126"/>
      <c r="I408" s="128"/>
      <c r="J408" s="93"/>
      <c r="K408" s="126"/>
    </row>
    <row r="409" spans="1:11" x14ac:dyDescent="0.25">
      <c r="A409" s="107"/>
      <c r="B409" s="107"/>
      <c r="C409" s="50" t="s">
        <v>16</v>
      </c>
      <c r="D409" s="51">
        <v>0</v>
      </c>
      <c r="E409" s="51">
        <v>0</v>
      </c>
      <c r="F409" s="51"/>
      <c r="G409" s="126"/>
      <c r="H409" s="126"/>
      <c r="I409" s="128"/>
      <c r="J409" s="93"/>
      <c r="K409" s="126"/>
    </row>
    <row r="410" spans="1:11" x14ac:dyDescent="0.25">
      <c r="A410" s="107"/>
      <c r="B410" s="107"/>
      <c r="C410" s="50" t="s">
        <v>15</v>
      </c>
      <c r="D410" s="51">
        <v>0</v>
      </c>
      <c r="E410" s="51">
        <v>0</v>
      </c>
      <c r="F410" s="51"/>
      <c r="G410" s="126"/>
      <c r="H410" s="126"/>
      <c r="I410" s="128"/>
      <c r="J410" s="93"/>
      <c r="K410" s="126"/>
    </row>
    <row r="411" spans="1:11" ht="37.200000000000003" customHeight="1" x14ac:dyDescent="0.25">
      <c r="A411" s="107"/>
      <c r="B411" s="107"/>
      <c r="C411" s="50" t="s">
        <v>17</v>
      </c>
      <c r="D411" s="51">
        <v>0</v>
      </c>
      <c r="E411" s="51">
        <v>0</v>
      </c>
      <c r="F411" s="51"/>
      <c r="G411" s="126"/>
      <c r="H411" s="126"/>
      <c r="I411" s="128"/>
      <c r="J411" s="94"/>
      <c r="K411" s="126"/>
    </row>
    <row r="412" spans="1:11" ht="13.95" customHeight="1" x14ac:dyDescent="0.25">
      <c r="A412" s="107" t="s">
        <v>211</v>
      </c>
      <c r="B412" s="107" t="s">
        <v>227</v>
      </c>
      <c r="C412" s="50" t="s">
        <v>13</v>
      </c>
      <c r="D412" s="51">
        <f t="shared" ref="D412:E412" si="212">D413+D414+D415+D416</f>
        <v>570</v>
      </c>
      <c r="E412" s="51">
        <f t="shared" si="212"/>
        <v>88.1</v>
      </c>
      <c r="F412" s="51">
        <f t="shared" ref="F412:F413" si="213">E412/D412*100</f>
        <v>15.456140350877194</v>
      </c>
      <c r="G412" s="95" t="s">
        <v>587</v>
      </c>
      <c r="H412" s="126" t="s">
        <v>555</v>
      </c>
      <c r="I412" s="128" t="s">
        <v>69</v>
      </c>
      <c r="J412" s="92" t="s">
        <v>318</v>
      </c>
      <c r="K412" s="126" t="s">
        <v>566</v>
      </c>
    </row>
    <row r="413" spans="1:11" x14ac:dyDescent="0.25">
      <c r="A413" s="107"/>
      <c r="B413" s="107"/>
      <c r="C413" s="50" t="s">
        <v>14</v>
      </c>
      <c r="D413" s="51">
        <v>570</v>
      </c>
      <c r="E413" s="57">
        <v>88.1</v>
      </c>
      <c r="F413" s="51">
        <f t="shared" si="213"/>
        <v>15.456140350877194</v>
      </c>
      <c r="G413" s="156"/>
      <c r="H413" s="126"/>
      <c r="I413" s="128"/>
      <c r="J413" s="93"/>
      <c r="K413" s="126"/>
    </row>
    <row r="414" spans="1:11" x14ac:dyDescent="0.25">
      <c r="A414" s="107"/>
      <c r="B414" s="107"/>
      <c r="C414" s="50" t="s">
        <v>16</v>
      </c>
      <c r="D414" s="51">
        <v>0</v>
      </c>
      <c r="E414" s="51">
        <v>0</v>
      </c>
      <c r="F414" s="51"/>
      <c r="G414" s="156"/>
      <c r="H414" s="126"/>
      <c r="I414" s="128"/>
      <c r="J414" s="93"/>
      <c r="K414" s="126"/>
    </row>
    <row r="415" spans="1:11" x14ac:dyDescent="0.25">
      <c r="A415" s="107"/>
      <c r="B415" s="107"/>
      <c r="C415" s="50" t="s">
        <v>15</v>
      </c>
      <c r="D415" s="51">
        <v>0</v>
      </c>
      <c r="E415" s="51">
        <v>0</v>
      </c>
      <c r="F415" s="51"/>
      <c r="G415" s="156"/>
      <c r="H415" s="126"/>
      <c r="I415" s="128"/>
      <c r="J415" s="93"/>
      <c r="K415" s="126"/>
    </row>
    <row r="416" spans="1:11" x14ac:dyDescent="0.25">
      <c r="A416" s="107"/>
      <c r="B416" s="107"/>
      <c r="C416" s="50" t="s">
        <v>17</v>
      </c>
      <c r="D416" s="51">
        <v>0</v>
      </c>
      <c r="E416" s="51">
        <v>0</v>
      </c>
      <c r="F416" s="51"/>
      <c r="G416" s="157"/>
      <c r="H416" s="126"/>
      <c r="I416" s="128"/>
      <c r="J416" s="94"/>
      <c r="K416" s="126"/>
    </row>
    <row r="417" spans="1:11" ht="13.95" customHeight="1" x14ac:dyDescent="0.25">
      <c r="A417" s="107" t="s">
        <v>212</v>
      </c>
      <c r="B417" s="107" t="s">
        <v>228</v>
      </c>
      <c r="C417" s="50" t="s">
        <v>13</v>
      </c>
      <c r="D417" s="51">
        <f t="shared" ref="D417:E417" si="214">D418+D419+D420+D421</f>
        <v>2581.6</v>
      </c>
      <c r="E417" s="51">
        <f t="shared" si="214"/>
        <v>2581.6</v>
      </c>
      <c r="F417" s="51">
        <f t="shared" ref="F417:F418" si="215">E417/D417*100</f>
        <v>100</v>
      </c>
      <c r="G417" s="126" t="s">
        <v>471</v>
      </c>
      <c r="H417" s="126" t="s">
        <v>471</v>
      </c>
      <c r="I417" s="128" t="s">
        <v>433</v>
      </c>
      <c r="J417" s="92" t="s">
        <v>318</v>
      </c>
      <c r="K417" s="126"/>
    </row>
    <row r="418" spans="1:11" x14ac:dyDescent="0.25">
      <c r="A418" s="107"/>
      <c r="B418" s="107"/>
      <c r="C418" s="50" t="s">
        <v>14</v>
      </c>
      <c r="D418" s="51">
        <v>2581.6</v>
      </c>
      <c r="E418" s="57">
        <v>2581.6</v>
      </c>
      <c r="F418" s="51">
        <f t="shared" si="215"/>
        <v>100</v>
      </c>
      <c r="G418" s="126"/>
      <c r="H418" s="126"/>
      <c r="I418" s="128"/>
      <c r="J418" s="93"/>
      <c r="K418" s="126"/>
    </row>
    <row r="419" spans="1:11" x14ac:dyDescent="0.25">
      <c r="A419" s="107"/>
      <c r="B419" s="107"/>
      <c r="C419" s="50" t="s">
        <v>16</v>
      </c>
      <c r="D419" s="51">
        <v>0</v>
      </c>
      <c r="E419" s="51">
        <v>0</v>
      </c>
      <c r="F419" s="51"/>
      <c r="G419" s="126"/>
      <c r="H419" s="126"/>
      <c r="I419" s="128"/>
      <c r="J419" s="93"/>
      <c r="K419" s="126"/>
    </row>
    <row r="420" spans="1:11" x14ac:dyDescent="0.25">
      <c r="A420" s="107"/>
      <c r="B420" s="107"/>
      <c r="C420" s="50" t="s">
        <v>15</v>
      </c>
      <c r="D420" s="51">
        <v>0</v>
      </c>
      <c r="E420" s="51">
        <v>0</v>
      </c>
      <c r="F420" s="51"/>
      <c r="G420" s="126"/>
      <c r="H420" s="126"/>
      <c r="I420" s="128"/>
      <c r="J420" s="93"/>
      <c r="K420" s="126"/>
    </row>
    <row r="421" spans="1:11" x14ac:dyDescent="0.25">
      <c r="A421" s="107"/>
      <c r="B421" s="107"/>
      <c r="C421" s="50" t="s">
        <v>17</v>
      </c>
      <c r="D421" s="51">
        <v>0</v>
      </c>
      <c r="E421" s="51">
        <v>0</v>
      </c>
      <c r="F421" s="51"/>
      <c r="G421" s="126"/>
      <c r="H421" s="126"/>
      <c r="I421" s="128"/>
      <c r="J421" s="94"/>
      <c r="K421" s="126"/>
    </row>
    <row r="422" spans="1:11" ht="13.95" customHeight="1" x14ac:dyDescent="0.25">
      <c r="A422" s="107" t="s">
        <v>213</v>
      </c>
      <c r="B422" s="107" t="s">
        <v>229</v>
      </c>
      <c r="C422" s="50" t="s">
        <v>13</v>
      </c>
      <c r="D422" s="51">
        <f t="shared" ref="D422:E422" si="216">D423+D424+D425+D426</f>
        <v>1044.4000000000001</v>
      </c>
      <c r="E422" s="51">
        <f t="shared" si="216"/>
        <v>1044.4000000000001</v>
      </c>
      <c r="F422" s="51">
        <f t="shared" ref="F422:F423" si="217">E422/D422*100</f>
        <v>100</v>
      </c>
      <c r="G422" s="126" t="s">
        <v>472</v>
      </c>
      <c r="H422" s="126" t="s">
        <v>472</v>
      </c>
      <c r="I422" s="128" t="s">
        <v>433</v>
      </c>
      <c r="J422" s="92" t="s">
        <v>318</v>
      </c>
      <c r="K422" s="126"/>
    </row>
    <row r="423" spans="1:11" x14ac:dyDescent="0.25">
      <c r="A423" s="107"/>
      <c r="B423" s="107"/>
      <c r="C423" s="50" t="s">
        <v>14</v>
      </c>
      <c r="D423" s="51">
        <v>1044.4000000000001</v>
      </c>
      <c r="E423" s="57">
        <v>1044.4000000000001</v>
      </c>
      <c r="F423" s="51">
        <f t="shared" si="217"/>
        <v>100</v>
      </c>
      <c r="G423" s="126"/>
      <c r="H423" s="126"/>
      <c r="I423" s="128"/>
      <c r="J423" s="93"/>
      <c r="K423" s="126"/>
    </row>
    <row r="424" spans="1:11" x14ac:dyDescent="0.25">
      <c r="A424" s="107"/>
      <c r="B424" s="107"/>
      <c r="C424" s="50" t="s">
        <v>16</v>
      </c>
      <c r="D424" s="51">
        <v>0</v>
      </c>
      <c r="E424" s="51">
        <v>0</v>
      </c>
      <c r="F424" s="51"/>
      <c r="G424" s="126"/>
      <c r="H424" s="126"/>
      <c r="I424" s="128"/>
      <c r="J424" s="93"/>
      <c r="K424" s="126"/>
    </row>
    <row r="425" spans="1:11" x14ac:dyDescent="0.25">
      <c r="A425" s="107"/>
      <c r="B425" s="107"/>
      <c r="C425" s="50" t="s">
        <v>15</v>
      </c>
      <c r="D425" s="51">
        <v>0</v>
      </c>
      <c r="E425" s="51">
        <v>0</v>
      </c>
      <c r="F425" s="51"/>
      <c r="G425" s="126"/>
      <c r="H425" s="126"/>
      <c r="I425" s="128"/>
      <c r="J425" s="93"/>
      <c r="K425" s="126"/>
    </row>
    <row r="426" spans="1:11" x14ac:dyDescent="0.25">
      <c r="A426" s="107"/>
      <c r="B426" s="107"/>
      <c r="C426" s="50" t="s">
        <v>17</v>
      </c>
      <c r="D426" s="51">
        <v>0</v>
      </c>
      <c r="E426" s="51">
        <v>0</v>
      </c>
      <c r="F426" s="51"/>
      <c r="G426" s="126"/>
      <c r="H426" s="126"/>
      <c r="I426" s="128"/>
      <c r="J426" s="94"/>
      <c r="K426" s="126"/>
    </row>
    <row r="427" spans="1:11" ht="13.95" customHeight="1" x14ac:dyDescent="0.25">
      <c r="A427" s="107" t="s">
        <v>214</v>
      </c>
      <c r="B427" s="107" t="s">
        <v>230</v>
      </c>
      <c r="C427" s="50" t="s">
        <v>13</v>
      </c>
      <c r="D427" s="51">
        <f t="shared" ref="D427:E427" si="218">D428+D429+D430+D431</f>
        <v>1000.3</v>
      </c>
      <c r="E427" s="51">
        <f t="shared" si="218"/>
        <v>1000.3</v>
      </c>
      <c r="F427" s="51">
        <f t="shared" ref="F427:F428" si="219">E427/D427*100</f>
        <v>100</v>
      </c>
      <c r="G427" s="126" t="s">
        <v>473</v>
      </c>
      <c r="H427" s="126" t="s">
        <v>473</v>
      </c>
      <c r="I427" s="128" t="s">
        <v>433</v>
      </c>
      <c r="J427" s="92" t="s">
        <v>318</v>
      </c>
      <c r="K427" s="126"/>
    </row>
    <row r="428" spans="1:11" x14ac:dyDescent="0.25">
      <c r="A428" s="107"/>
      <c r="B428" s="107"/>
      <c r="C428" s="50" t="s">
        <v>14</v>
      </c>
      <c r="D428" s="51">
        <v>1000.3</v>
      </c>
      <c r="E428" s="57">
        <v>1000.3</v>
      </c>
      <c r="F428" s="51">
        <f t="shared" si="219"/>
        <v>100</v>
      </c>
      <c r="G428" s="126"/>
      <c r="H428" s="126"/>
      <c r="I428" s="128"/>
      <c r="J428" s="93"/>
      <c r="K428" s="126"/>
    </row>
    <row r="429" spans="1:11" x14ac:dyDescent="0.25">
      <c r="A429" s="107"/>
      <c r="B429" s="107"/>
      <c r="C429" s="50" t="s">
        <v>16</v>
      </c>
      <c r="D429" s="51">
        <v>0</v>
      </c>
      <c r="E429" s="51">
        <v>0</v>
      </c>
      <c r="F429" s="51"/>
      <c r="G429" s="126"/>
      <c r="H429" s="126"/>
      <c r="I429" s="128"/>
      <c r="J429" s="93"/>
      <c r="K429" s="126"/>
    </row>
    <row r="430" spans="1:11" x14ac:dyDescent="0.25">
      <c r="A430" s="107"/>
      <c r="B430" s="107"/>
      <c r="C430" s="50" t="s">
        <v>15</v>
      </c>
      <c r="D430" s="51">
        <v>0</v>
      </c>
      <c r="E430" s="51">
        <v>0</v>
      </c>
      <c r="F430" s="51"/>
      <c r="G430" s="126"/>
      <c r="H430" s="126"/>
      <c r="I430" s="128"/>
      <c r="J430" s="93"/>
      <c r="K430" s="126"/>
    </row>
    <row r="431" spans="1:11" x14ac:dyDescent="0.25">
      <c r="A431" s="107"/>
      <c r="B431" s="107"/>
      <c r="C431" s="50" t="s">
        <v>17</v>
      </c>
      <c r="D431" s="51">
        <v>0</v>
      </c>
      <c r="E431" s="51">
        <v>0</v>
      </c>
      <c r="F431" s="51"/>
      <c r="G431" s="126"/>
      <c r="H431" s="126"/>
      <c r="I431" s="128"/>
      <c r="J431" s="94"/>
      <c r="K431" s="126"/>
    </row>
    <row r="432" spans="1:11" ht="13.95" customHeight="1" x14ac:dyDescent="0.25">
      <c r="A432" s="107" t="s">
        <v>215</v>
      </c>
      <c r="B432" s="107" t="s">
        <v>231</v>
      </c>
      <c r="C432" s="50" t="s">
        <v>13</v>
      </c>
      <c r="D432" s="51">
        <f t="shared" ref="D432:E432" si="220">D433+D434+D435+D436</f>
        <v>1027.4000000000001</v>
      </c>
      <c r="E432" s="51">
        <f t="shared" si="220"/>
        <v>945</v>
      </c>
      <c r="F432" s="51">
        <f t="shared" ref="F432:F433" si="221">E432/D432*100</f>
        <v>91.979754720654071</v>
      </c>
      <c r="G432" s="126" t="s">
        <v>474</v>
      </c>
      <c r="H432" s="126" t="s">
        <v>474</v>
      </c>
      <c r="I432" s="128" t="s">
        <v>433</v>
      </c>
      <c r="J432" s="92" t="s">
        <v>318</v>
      </c>
      <c r="K432" s="126"/>
    </row>
    <row r="433" spans="1:11" x14ac:dyDescent="0.25">
      <c r="A433" s="107"/>
      <c r="B433" s="107"/>
      <c r="C433" s="50" t="s">
        <v>14</v>
      </c>
      <c r="D433" s="51">
        <v>1027.4000000000001</v>
      </c>
      <c r="E433" s="57">
        <v>945</v>
      </c>
      <c r="F433" s="51">
        <f t="shared" si="221"/>
        <v>91.979754720654071</v>
      </c>
      <c r="G433" s="126"/>
      <c r="H433" s="126"/>
      <c r="I433" s="128"/>
      <c r="J433" s="93"/>
      <c r="K433" s="126"/>
    </row>
    <row r="434" spans="1:11" x14ac:dyDescent="0.25">
      <c r="A434" s="107"/>
      <c r="B434" s="107"/>
      <c r="C434" s="50" t="s">
        <v>16</v>
      </c>
      <c r="D434" s="51">
        <v>0</v>
      </c>
      <c r="E434" s="51">
        <v>0</v>
      </c>
      <c r="F434" s="51"/>
      <c r="G434" s="126"/>
      <c r="H434" s="126"/>
      <c r="I434" s="128"/>
      <c r="J434" s="93"/>
      <c r="K434" s="126"/>
    </row>
    <row r="435" spans="1:11" x14ac:dyDescent="0.25">
      <c r="A435" s="107"/>
      <c r="B435" s="107"/>
      <c r="C435" s="50" t="s">
        <v>15</v>
      </c>
      <c r="D435" s="51">
        <v>0</v>
      </c>
      <c r="E435" s="51">
        <v>0</v>
      </c>
      <c r="F435" s="51"/>
      <c r="G435" s="126"/>
      <c r="H435" s="126"/>
      <c r="I435" s="128"/>
      <c r="J435" s="93"/>
      <c r="K435" s="126"/>
    </row>
    <row r="436" spans="1:11" x14ac:dyDescent="0.25">
      <c r="A436" s="107"/>
      <c r="B436" s="107"/>
      <c r="C436" s="50" t="s">
        <v>17</v>
      </c>
      <c r="D436" s="51">
        <v>0</v>
      </c>
      <c r="E436" s="51">
        <v>0</v>
      </c>
      <c r="F436" s="51"/>
      <c r="G436" s="126"/>
      <c r="H436" s="126"/>
      <c r="I436" s="128"/>
      <c r="J436" s="94"/>
      <c r="K436" s="126"/>
    </row>
    <row r="437" spans="1:11" ht="13.95" customHeight="1" x14ac:dyDescent="0.25">
      <c r="A437" s="107" t="s">
        <v>216</v>
      </c>
      <c r="B437" s="107" t="s">
        <v>232</v>
      </c>
      <c r="C437" s="50" t="s">
        <v>13</v>
      </c>
      <c r="D437" s="51">
        <f t="shared" ref="D437:E437" si="222">D438+D439+D440+D441</f>
        <v>787</v>
      </c>
      <c r="E437" s="51">
        <f t="shared" si="222"/>
        <v>787</v>
      </c>
      <c r="F437" s="51">
        <f t="shared" ref="F437:F438" si="223">E437/D437*100</f>
        <v>100</v>
      </c>
      <c r="G437" s="126" t="s">
        <v>476</v>
      </c>
      <c r="H437" s="126" t="s">
        <v>477</v>
      </c>
      <c r="I437" s="128" t="s">
        <v>433</v>
      </c>
      <c r="J437" s="92" t="s">
        <v>318</v>
      </c>
      <c r="K437" s="126"/>
    </row>
    <row r="438" spans="1:11" x14ac:dyDescent="0.25">
      <c r="A438" s="107"/>
      <c r="B438" s="107"/>
      <c r="C438" s="50" t="s">
        <v>14</v>
      </c>
      <c r="D438" s="51">
        <v>787</v>
      </c>
      <c r="E438" s="57">
        <v>787</v>
      </c>
      <c r="F438" s="51">
        <f t="shared" si="223"/>
        <v>100</v>
      </c>
      <c r="G438" s="126"/>
      <c r="H438" s="126"/>
      <c r="I438" s="128"/>
      <c r="J438" s="93"/>
      <c r="K438" s="126"/>
    </row>
    <row r="439" spans="1:11" x14ac:dyDescent="0.25">
      <c r="A439" s="107"/>
      <c r="B439" s="107"/>
      <c r="C439" s="50" t="s">
        <v>16</v>
      </c>
      <c r="D439" s="51">
        <v>0</v>
      </c>
      <c r="E439" s="51">
        <v>0</v>
      </c>
      <c r="F439" s="51"/>
      <c r="G439" s="126"/>
      <c r="H439" s="126"/>
      <c r="I439" s="128"/>
      <c r="J439" s="93"/>
      <c r="K439" s="126"/>
    </row>
    <row r="440" spans="1:11" x14ac:dyDescent="0.25">
      <c r="A440" s="107"/>
      <c r="B440" s="107"/>
      <c r="C440" s="50" t="s">
        <v>15</v>
      </c>
      <c r="D440" s="51">
        <v>0</v>
      </c>
      <c r="E440" s="51">
        <v>0</v>
      </c>
      <c r="F440" s="51"/>
      <c r="G440" s="126"/>
      <c r="H440" s="126"/>
      <c r="I440" s="128"/>
      <c r="J440" s="93"/>
      <c r="K440" s="126"/>
    </row>
    <row r="441" spans="1:11" x14ac:dyDescent="0.25">
      <c r="A441" s="107"/>
      <c r="B441" s="107"/>
      <c r="C441" s="50" t="s">
        <v>17</v>
      </c>
      <c r="D441" s="51">
        <v>0</v>
      </c>
      <c r="E441" s="51">
        <v>0</v>
      </c>
      <c r="F441" s="51"/>
      <c r="G441" s="126"/>
      <c r="H441" s="126"/>
      <c r="I441" s="128"/>
      <c r="J441" s="94"/>
      <c r="K441" s="126"/>
    </row>
    <row r="442" spans="1:11" ht="13.95" customHeight="1" x14ac:dyDescent="0.25">
      <c r="A442" s="107" t="s">
        <v>217</v>
      </c>
      <c r="B442" s="107" t="s">
        <v>233</v>
      </c>
      <c r="C442" s="50" t="s">
        <v>13</v>
      </c>
      <c r="D442" s="51">
        <f t="shared" ref="D442:E442" si="224">D443+D444+D445+D446</f>
        <v>564</v>
      </c>
      <c r="E442" s="51">
        <f t="shared" si="224"/>
        <v>564</v>
      </c>
      <c r="F442" s="51">
        <f t="shared" ref="F442:F443" si="225">E442/D442*100</f>
        <v>100</v>
      </c>
      <c r="G442" s="126" t="s">
        <v>475</v>
      </c>
      <c r="H442" s="126" t="s">
        <v>475</v>
      </c>
      <c r="I442" s="128" t="s">
        <v>433</v>
      </c>
      <c r="J442" s="92" t="s">
        <v>318</v>
      </c>
      <c r="K442" s="126"/>
    </row>
    <row r="443" spans="1:11" x14ac:dyDescent="0.25">
      <c r="A443" s="107"/>
      <c r="B443" s="107"/>
      <c r="C443" s="50" t="s">
        <v>14</v>
      </c>
      <c r="D443" s="51">
        <v>564</v>
      </c>
      <c r="E443" s="57">
        <v>564</v>
      </c>
      <c r="F443" s="51">
        <f t="shared" si="225"/>
        <v>100</v>
      </c>
      <c r="G443" s="126"/>
      <c r="H443" s="126"/>
      <c r="I443" s="128"/>
      <c r="J443" s="93"/>
      <c r="K443" s="126"/>
    </row>
    <row r="444" spans="1:11" x14ac:dyDescent="0.25">
      <c r="A444" s="107"/>
      <c r="B444" s="107"/>
      <c r="C444" s="50" t="s">
        <v>16</v>
      </c>
      <c r="D444" s="51">
        <v>0</v>
      </c>
      <c r="E444" s="51">
        <v>0</v>
      </c>
      <c r="F444" s="51"/>
      <c r="G444" s="126"/>
      <c r="H444" s="126"/>
      <c r="I444" s="128"/>
      <c r="J444" s="93"/>
      <c r="K444" s="126"/>
    </row>
    <row r="445" spans="1:11" x14ac:dyDescent="0.25">
      <c r="A445" s="107"/>
      <c r="B445" s="107"/>
      <c r="C445" s="50" t="s">
        <v>15</v>
      </c>
      <c r="D445" s="51">
        <v>0</v>
      </c>
      <c r="E445" s="51">
        <v>0</v>
      </c>
      <c r="F445" s="51"/>
      <c r="G445" s="126"/>
      <c r="H445" s="126"/>
      <c r="I445" s="128"/>
      <c r="J445" s="93"/>
      <c r="K445" s="126"/>
    </row>
    <row r="446" spans="1:11" x14ac:dyDescent="0.25">
      <c r="A446" s="107"/>
      <c r="B446" s="107"/>
      <c r="C446" s="50" t="s">
        <v>17</v>
      </c>
      <c r="D446" s="51">
        <v>0</v>
      </c>
      <c r="E446" s="51">
        <v>0</v>
      </c>
      <c r="F446" s="51"/>
      <c r="G446" s="126"/>
      <c r="H446" s="126"/>
      <c r="I446" s="128"/>
      <c r="J446" s="94"/>
      <c r="K446" s="126"/>
    </row>
    <row r="447" spans="1:11" ht="13.95" customHeight="1" x14ac:dyDescent="0.25">
      <c r="A447" s="107" t="s">
        <v>218</v>
      </c>
      <c r="B447" s="107" t="s">
        <v>234</v>
      </c>
      <c r="C447" s="50" t="s">
        <v>13</v>
      </c>
      <c r="D447" s="51">
        <f t="shared" ref="D447:E447" si="226">D448+D449+D450+D451</f>
        <v>11625</v>
      </c>
      <c r="E447" s="51">
        <f t="shared" si="226"/>
        <v>11625</v>
      </c>
      <c r="F447" s="51">
        <f t="shared" ref="F447:F448" si="227">E447/D447*100</f>
        <v>100</v>
      </c>
      <c r="G447" s="126" t="s">
        <v>234</v>
      </c>
      <c r="H447" s="126" t="s">
        <v>554</v>
      </c>
      <c r="I447" s="128" t="s">
        <v>433</v>
      </c>
      <c r="J447" s="92" t="s">
        <v>318</v>
      </c>
      <c r="K447" s="126"/>
    </row>
    <row r="448" spans="1:11" x14ac:dyDescent="0.25">
      <c r="A448" s="107"/>
      <c r="B448" s="107"/>
      <c r="C448" s="50" t="s">
        <v>14</v>
      </c>
      <c r="D448" s="51">
        <v>11625</v>
      </c>
      <c r="E448" s="57">
        <v>11625</v>
      </c>
      <c r="F448" s="51">
        <f t="shared" si="227"/>
        <v>100</v>
      </c>
      <c r="G448" s="126"/>
      <c r="H448" s="126"/>
      <c r="I448" s="128"/>
      <c r="J448" s="93"/>
      <c r="K448" s="126"/>
    </row>
    <row r="449" spans="1:11" x14ac:dyDescent="0.25">
      <c r="A449" s="107"/>
      <c r="B449" s="107"/>
      <c r="C449" s="50" t="s">
        <v>16</v>
      </c>
      <c r="D449" s="51">
        <v>0</v>
      </c>
      <c r="E449" s="51">
        <v>0</v>
      </c>
      <c r="F449" s="51"/>
      <c r="G449" s="126"/>
      <c r="H449" s="126"/>
      <c r="I449" s="128"/>
      <c r="J449" s="93"/>
      <c r="K449" s="126"/>
    </row>
    <row r="450" spans="1:11" x14ac:dyDescent="0.25">
      <c r="A450" s="107"/>
      <c r="B450" s="107"/>
      <c r="C450" s="50" t="s">
        <v>15</v>
      </c>
      <c r="D450" s="51">
        <v>0</v>
      </c>
      <c r="E450" s="51">
        <v>0</v>
      </c>
      <c r="F450" s="51"/>
      <c r="G450" s="126"/>
      <c r="H450" s="126"/>
      <c r="I450" s="128"/>
      <c r="J450" s="93"/>
      <c r="K450" s="126"/>
    </row>
    <row r="451" spans="1:11" x14ac:dyDescent="0.25">
      <c r="A451" s="107"/>
      <c r="B451" s="107"/>
      <c r="C451" s="50" t="s">
        <v>17</v>
      </c>
      <c r="D451" s="51">
        <v>0</v>
      </c>
      <c r="E451" s="51">
        <v>0</v>
      </c>
      <c r="F451" s="51"/>
      <c r="G451" s="126"/>
      <c r="H451" s="126"/>
      <c r="I451" s="128"/>
      <c r="J451" s="94"/>
      <c r="K451" s="126"/>
    </row>
    <row r="452" spans="1:11" ht="13.95" customHeight="1" x14ac:dyDescent="0.25">
      <c r="A452" s="107" t="s">
        <v>219</v>
      </c>
      <c r="B452" s="107" t="s">
        <v>235</v>
      </c>
      <c r="C452" s="50" t="s">
        <v>13</v>
      </c>
      <c r="D452" s="51">
        <f t="shared" ref="D452:E452" si="228">D453+D454+D455+D456</f>
        <v>590</v>
      </c>
      <c r="E452" s="51">
        <f t="shared" si="228"/>
        <v>590</v>
      </c>
      <c r="F452" s="51">
        <f t="shared" ref="F452:F453" si="229">E452/D452*100</f>
        <v>100</v>
      </c>
      <c r="G452" s="126" t="s">
        <v>524</v>
      </c>
      <c r="H452" s="126" t="s">
        <v>519</v>
      </c>
      <c r="I452" s="128" t="s">
        <v>433</v>
      </c>
      <c r="J452" s="92" t="s">
        <v>318</v>
      </c>
      <c r="K452" s="126"/>
    </row>
    <row r="453" spans="1:11" x14ac:dyDescent="0.25">
      <c r="A453" s="107"/>
      <c r="B453" s="107"/>
      <c r="C453" s="50" t="s">
        <v>14</v>
      </c>
      <c r="D453" s="51">
        <v>590</v>
      </c>
      <c r="E453" s="57">
        <v>590</v>
      </c>
      <c r="F453" s="51">
        <f t="shared" si="229"/>
        <v>100</v>
      </c>
      <c r="G453" s="126"/>
      <c r="H453" s="126"/>
      <c r="I453" s="128"/>
      <c r="J453" s="93"/>
      <c r="K453" s="126"/>
    </row>
    <row r="454" spans="1:11" x14ac:dyDescent="0.25">
      <c r="A454" s="107"/>
      <c r="B454" s="107"/>
      <c r="C454" s="50" t="s">
        <v>16</v>
      </c>
      <c r="D454" s="51">
        <v>0</v>
      </c>
      <c r="E454" s="51">
        <v>0</v>
      </c>
      <c r="F454" s="51"/>
      <c r="G454" s="126"/>
      <c r="H454" s="126"/>
      <c r="I454" s="128"/>
      <c r="J454" s="93"/>
      <c r="K454" s="126"/>
    </row>
    <row r="455" spans="1:11" x14ac:dyDescent="0.25">
      <c r="A455" s="107"/>
      <c r="B455" s="107"/>
      <c r="C455" s="50" t="s">
        <v>15</v>
      </c>
      <c r="D455" s="51">
        <v>0</v>
      </c>
      <c r="E455" s="51">
        <v>0</v>
      </c>
      <c r="F455" s="51"/>
      <c r="G455" s="126"/>
      <c r="H455" s="126"/>
      <c r="I455" s="128"/>
      <c r="J455" s="93"/>
      <c r="K455" s="126"/>
    </row>
    <row r="456" spans="1:11" ht="93" customHeight="1" x14ac:dyDescent="0.25">
      <c r="A456" s="107"/>
      <c r="B456" s="107"/>
      <c r="C456" s="50" t="s">
        <v>17</v>
      </c>
      <c r="D456" s="51">
        <v>0</v>
      </c>
      <c r="E456" s="51">
        <v>0</v>
      </c>
      <c r="F456" s="51"/>
      <c r="G456" s="126"/>
      <c r="H456" s="126"/>
      <c r="I456" s="128"/>
      <c r="J456" s="94"/>
      <c r="K456" s="126"/>
    </row>
    <row r="457" spans="1:11" ht="13.95" customHeight="1" x14ac:dyDescent="0.25">
      <c r="A457" s="107" t="s">
        <v>220</v>
      </c>
      <c r="B457" s="107" t="s">
        <v>236</v>
      </c>
      <c r="C457" s="50" t="s">
        <v>13</v>
      </c>
      <c r="D457" s="51">
        <f t="shared" ref="D457:E457" si="230">D458+D459+D460+D461</f>
        <v>0</v>
      </c>
      <c r="E457" s="51">
        <f t="shared" si="230"/>
        <v>0</v>
      </c>
      <c r="F457" s="51"/>
      <c r="G457" s="141"/>
      <c r="H457" s="141"/>
      <c r="I457" s="142"/>
      <c r="J457" s="92" t="s">
        <v>318</v>
      </c>
      <c r="K457" s="126"/>
    </row>
    <row r="458" spans="1:11" x14ac:dyDescent="0.25">
      <c r="A458" s="107"/>
      <c r="B458" s="107"/>
      <c r="C458" s="50" t="s">
        <v>14</v>
      </c>
      <c r="D458" s="51">
        <v>0</v>
      </c>
      <c r="E458" s="54">
        <v>0</v>
      </c>
      <c r="F458" s="51"/>
      <c r="G458" s="141"/>
      <c r="H458" s="141"/>
      <c r="I458" s="142"/>
      <c r="J458" s="93"/>
      <c r="K458" s="126"/>
    </row>
    <row r="459" spans="1:11" x14ac:dyDescent="0.25">
      <c r="A459" s="107"/>
      <c r="B459" s="107"/>
      <c r="C459" s="50" t="s">
        <v>16</v>
      </c>
      <c r="D459" s="51">
        <v>0</v>
      </c>
      <c r="E459" s="51">
        <v>0</v>
      </c>
      <c r="F459" s="51"/>
      <c r="G459" s="141"/>
      <c r="H459" s="141"/>
      <c r="I459" s="142"/>
      <c r="J459" s="93"/>
      <c r="K459" s="126"/>
    </row>
    <row r="460" spans="1:11" x14ac:dyDescent="0.25">
      <c r="A460" s="107"/>
      <c r="B460" s="107"/>
      <c r="C460" s="50" t="s">
        <v>15</v>
      </c>
      <c r="D460" s="51">
        <v>0</v>
      </c>
      <c r="E460" s="51">
        <v>0</v>
      </c>
      <c r="F460" s="51"/>
      <c r="G460" s="141"/>
      <c r="H460" s="141"/>
      <c r="I460" s="142"/>
      <c r="J460" s="93"/>
      <c r="K460" s="126"/>
    </row>
    <row r="461" spans="1:11" x14ac:dyDescent="0.25">
      <c r="A461" s="107"/>
      <c r="B461" s="107"/>
      <c r="C461" s="50" t="s">
        <v>17</v>
      </c>
      <c r="D461" s="51">
        <v>0</v>
      </c>
      <c r="E461" s="51">
        <v>0</v>
      </c>
      <c r="F461" s="51"/>
      <c r="G461" s="141"/>
      <c r="H461" s="141"/>
      <c r="I461" s="142"/>
      <c r="J461" s="94"/>
      <c r="K461" s="126"/>
    </row>
    <row r="462" spans="1:11" ht="13.95" customHeight="1" x14ac:dyDescent="0.25">
      <c r="A462" s="107" t="s">
        <v>221</v>
      </c>
      <c r="B462" s="107" t="s">
        <v>237</v>
      </c>
      <c r="C462" s="50" t="s">
        <v>13</v>
      </c>
      <c r="D462" s="51">
        <f t="shared" ref="D462:E462" si="231">D463+D464+D465+D466</f>
        <v>82955.7</v>
      </c>
      <c r="E462" s="51">
        <f t="shared" si="231"/>
        <v>84886.7</v>
      </c>
      <c r="F462" s="51">
        <f t="shared" ref="F462:F463" si="232">E462/D462*100</f>
        <v>102.32774842476164</v>
      </c>
      <c r="G462" s="95" t="s">
        <v>481</v>
      </c>
      <c r="H462" s="95" t="s">
        <v>510</v>
      </c>
      <c r="I462" s="128" t="s">
        <v>433</v>
      </c>
      <c r="J462" s="92" t="s">
        <v>318</v>
      </c>
      <c r="K462" s="95"/>
    </row>
    <row r="463" spans="1:11" x14ac:dyDescent="0.25">
      <c r="A463" s="107"/>
      <c r="B463" s="107"/>
      <c r="C463" s="50" t="s">
        <v>14</v>
      </c>
      <c r="D463" s="51">
        <v>82955.7</v>
      </c>
      <c r="E463" s="57">
        <v>84886.7</v>
      </c>
      <c r="F463" s="51">
        <f t="shared" si="232"/>
        <v>102.32774842476164</v>
      </c>
      <c r="G463" s="96"/>
      <c r="H463" s="96"/>
      <c r="I463" s="128"/>
      <c r="J463" s="93"/>
      <c r="K463" s="96"/>
    </row>
    <row r="464" spans="1:11" x14ac:dyDescent="0.25">
      <c r="A464" s="107"/>
      <c r="B464" s="107"/>
      <c r="C464" s="50" t="s">
        <v>16</v>
      </c>
      <c r="D464" s="51">
        <v>0</v>
      </c>
      <c r="E464" s="51">
        <v>0</v>
      </c>
      <c r="F464" s="51"/>
      <c r="G464" s="96"/>
      <c r="H464" s="96"/>
      <c r="I464" s="128"/>
      <c r="J464" s="93"/>
      <c r="K464" s="96"/>
    </row>
    <row r="465" spans="1:11" x14ac:dyDescent="0.25">
      <c r="A465" s="107"/>
      <c r="B465" s="107"/>
      <c r="C465" s="50" t="s">
        <v>15</v>
      </c>
      <c r="D465" s="51">
        <v>0</v>
      </c>
      <c r="E465" s="51">
        <v>0</v>
      </c>
      <c r="F465" s="51"/>
      <c r="G465" s="96"/>
      <c r="H465" s="96"/>
      <c r="I465" s="128"/>
      <c r="J465" s="93"/>
      <c r="K465" s="96"/>
    </row>
    <row r="466" spans="1:11" ht="235.2" customHeight="1" x14ac:dyDescent="0.25">
      <c r="A466" s="107"/>
      <c r="B466" s="107"/>
      <c r="C466" s="50" t="s">
        <v>17</v>
      </c>
      <c r="D466" s="51">
        <v>0</v>
      </c>
      <c r="E466" s="51">
        <v>0</v>
      </c>
      <c r="F466" s="51"/>
      <c r="G466" s="97"/>
      <c r="H466" s="97"/>
      <c r="I466" s="128"/>
      <c r="J466" s="94"/>
      <c r="K466" s="97"/>
    </row>
    <row r="467" spans="1:11" ht="13.95" customHeight="1" x14ac:dyDescent="0.25">
      <c r="A467" s="107" t="s">
        <v>222</v>
      </c>
      <c r="B467" s="107" t="s">
        <v>238</v>
      </c>
      <c r="C467" s="50" t="s">
        <v>13</v>
      </c>
      <c r="D467" s="51">
        <f t="shared" ref="D467:E467" si="233">D468+D469+D470+D471</f>
        <v>1264.2</v>
      </c>
      <c r="E467" s="51">
        <f t="shared" si="233"/>
        <v>1264.2</v>
      </c>
      <c r="F467" s="51">
        <f t="shared" ref="F467:F468" si="234">E467/D467*100</f>
        <v>100</v>
      </c>
      <c r="G467" s="126" t="s">
        <v>489</v>
      </c>
      <c r="H467" s="126" t="s">
        <v>489</v>
      </c>
      <c r="I467" s="128" t="s">
        <v>433</v>
      </c>
      <c r="J467" s="92" t="s">
        <v>318</v>
      </c>
      <c r="K467" s="126"/>
    </row>
    <row r="468" spans="1:11" x14ac:dyDescent="0.25">
      <c r="A468" s="107"/>
      <c r="B468" s="107"/>
      <c r="C468" s="50" t="s">
        <v>14</v>
      </c>
      <c r="D468" s="51">
        <v>1264.2</v>
      </c>
      <c r="E468" s="57">
        <v>1264.2</v>
      </c>
      <c r="F468" s="51">
        <f t="shared" si="234"/>
        <v>100</v>
      </c>
      <c r="G468" s="126"/>
      <c r="H468" s="126"/>
      <c r="I468" s="128"/>
      <c r="J468" s="93"/>
      <c r="K468" s="126"/>
    </row>
    <row r="469" spans="1:11" x14ac:dyDescent="0.25">
      <c r="A469" s="107"/>
      <c r="B469" s="107"/>
      <c r="C469" s="50" t="s">
        <v>16</v>
      </c>
      <c r="D469" s="51">
        <v>0</v>
      </c>
      <c r="E469" s="51">
        <v>0</v>
      </c>
      <c r="F469" s="51"/>
      <c r="G469" s="126"/>
      <c r="H469" s="126"/>
      <c r="I469" s="128"/>
      <c r="J469" s="93"/>
      <c r="K469" s="126"/>
    </row>
    <row r="470" spans="1:11" x14ac:dyDescent="0.25">
      <c r="A470" s="107"/>
      <c r="B470" s="107"/>
      <c r="C470" s="50" t="s">
        <v>15</v>
      </c>
      <c r="D470" s="51">
        <v>0</v>
      </c>
      <c r="E470" s="51">
        <v>0</v>
      </c>
      <c r="F470" s="51"/>
      <c r="G470" s="126"/>
      <c r="H470" s="126"/>
      <c r="I470" s="128"/>
      <c r="J470" s="93"/>
      <c r="K470" s="126"/>
    </row>
    <row r="471" spans="1:11" ht="67.8" customHeight="1" x14ac:dyDescent="0.25">
      <c r="A471" s="107"/>
      <c r="B471" s="107"/>
      <c r="C471" s="50" t="s">
        <v>17</v>
      </c>
      <c r="D471" s="51">
        <v>0</v>
      </c>
      <c r="E471" s="51">
        <v>0</v>
      </c>
      <c r="F471" s="51"/>
      <c r="G471" s="126"/>
      <c r="H471" s="126"/>
      <c r="I471" s="128"/>
      <c r="J471" s="94"/>
      <c r="K471" s="126"/>
    </row>
    <row r="472" spans="1:11" ht="13.95" customHeight="1" x14ac:dyDescent="0.25">
      <c r="A472" s="107" t="s">
        <v>32</v>
      </c>
      <c r="B472" s="107" t="s">
        <v>189</v>
      </c>
      <c r="C472" s="50" t="s">
        <v>13</v>
      </c>
      <c r="D472" s="51">
        <f t="shared" ref="D472:E472" si="235">D473+D474+D475+D476</f>
        <v>206928.90000000002</v>
      </c>
      <c r="E472" s="51">
        <f t="shared" si="235"/>
        <v>183326.4</v>
      </c>
      <c r="F472" s="51">
        <f t="shared" ref="F472:F473" si="236">E472/D472*100</f>
        <v>88.593908342430652</v>
      </c>
      <c r="G472" s="144"/>
      <c r="H472" s="144"/>
      <c r="I472" s="145" t="str">
        <f>IF(COUNTIF(I477:I491,"да")=3,"да",IF(COUNTIF(I477:I491,"нет")=3,"нет","частично"))</f>
        <v>да</v>
      </c>
      <c r="J472" s="92" t="s">
        <v>318</v>
      </c>
      <c r="K472" s="144"/>
    </row>
    <row r="473" spans="1:11" x14ac:dyDescent="0.25">
      <c r="A473" s="107"/>
      <c r="B473" s="107"/>
      <c r="C473" s="50" t="s">
        <v>14</v>
      </c>
      <c r="D473" s="51">
        <f>D478+D483+D488</f>
        <v>0</v>
      </c>
      <c r="E473" s="51">
        <f>E478+E483+E488</f>
        <v>0</v>
      </c>
      <c r="F473" s="51" t="e">
        <f t="shared" si="236"/>
        <v>#DIV/0!</v>
      </c>
      <c r="G473" s="144"/>
      <c r="H473" s="144"/>
      <c r="I473" s="145"/>
      <c r="J473" s="93"/>
      <c r="K473" s="144"/>
    </row>
    <row r="474" spans="1:11" x14ac:dyDescent="0.25">
      <c r="A474" s="107"/>
      <c r="B474" s="107"/>
      <c r="C474" s="50" t="s">
        <v>16</v>
      </c>
      <c r="D474" s="51">
        <f>D479+D484+D489</f>
        <v>206928.90000000002</v>
      </c>
      <c r="E474" s="51">
        <f t="shared" ref="E474" si="237">E479+E484+E489</f>
        <v>183326.4</v>
      </c>
      <c r="F474" s="51"/>
      <c r="G474" s="144"/>
      <c r="H474" s="144"/>
      <c r="I474" s="145"/>
      <c r="J474" s="93"/>
      <c r="K474" s="144"/>
    </row>
    <row r="475" spans="1:11" x14ac:dyDescent="0.25">
      <c r="A475" s="107"/>
      <c r="B475" s="107"/>
      <c r="C475" s="50" t="s">
        <v>15</v>
      </c>
      <c r="D475" s="51">
        <f t="shared" ref="D475:E475" si="238">D480+D485+D490</f>
        <v>0</v>
      </c>
      <c r="E475" s="51">
        <f t="shared" si="238"/>
        <v>0</v>
      </c>
      <c r="F475" s="51"/>
      <c r="G475" s="144"/>
      <c r="H475" s="144"/>
      <c r="I475" s="145"/>
      <c r="J475" s="93"/>
      <c r="K475" s="144"/>
    </row>
    <row r="476" spans="1:11" ht="75.599999999999994" customHeight="1" x14ac:dyDescent="0.25">
      <c r="A476" s="107"/>
      <c r="B476" s="107"/>
      <c r="C476" s="50" t="s">
        <v>17</v>
      </c>
      <c r="D476" s="51">
        <f t="shared" ref="D476:E476" si="239">D481+D486+D491</f>
        <v>0</v>
      </c>
      <c r="E476" s="51">
        <f t="shared" si="239"/>
        <v>0</v>
      </c>
      <c r="F476" s="51"/>
      <c r="G476" s="144"/>
      <c r="H476" s="144"/>
      <c r="I476" s="145"/>
      <c r="J476" s="94"/>
      <c r="K476" s="144"/>
    </row>
    <row r="477" spans="1:11" ht="13.95" customHeight="1" x14ac:dyDescent="0.25">
      <c r="A477" s="107" t="s">
        <v>239</v>
      </c>
      <c r="B477" s="107" t="s">
        <v>242</v>
      </c>
      <c r="C477" s="50" t="s">
        <v>13</v>
      </c>
      <c r="D477" s="51">
        <f t="shared" ref="D477:E477" si="240">D478+D479</f>
        <v>171572.2</v>
      </c>
      <c r="E477" s="51">
        <f t="shared" si="240"/>
        <v>163601.29999999999</v>
      </c>
      <c r="F477" s="51">
        <f t="shared" ref="F477" si="241">E477/D477*100</f>
        <v>95.354200738814328</v>
      </c>
      <c r="G477" s="126" t="s">
        <v>482</v>
      </c>
      <c r="H477" s="126" t="s">
        <v>482</v>
      </c>
      <c r="I477" s="128" t="s">
        <v>433</v>
      </c>
      <c r="J477" s="92" t="s">
        <v>318</v>
      </c>
      <c r="K477" s="126"/>
    </row>
    <row r="478" spans="1:11" x14ac:dyDescent="0.25">
      <c r="A478" s="107"/>
      <c r="B478" s="107"/>
      <c r="C478" s="50" t="s">
        <v>14</v>
      </c>
      <c r="D478" s="51">
        <v>0</v>
      </c>
      <c r="E478" s="52">
        <v>0</v>
      </c>
      <c r="F478" s="51"/>
      <c r="G478" s="126"/>
      <c r="H478" s="126"/>
      <c r="I478" s="128"/>
      <c r="J478" s="93"/>
      <c r="K478" s="126"/>
    </row>
    <row r="479" spans="1:11" x14ac:dyDescent="0.25">
      <c r="A479" s="107"/>
      <c r="B479" s="107"/>
      <c r="C479" s="50" t="s">
        <v>16</v>
      </c>
      <c r="D479" s="51">
        <v>171572.2</v>
      </c>
      <c r="E479" s="57">
        <v>163601.29999999999</v>
      </c>
      <c r="F479" s="51">
        <f t="shared" ref="F479" si="242">E479/D479*100</f>
        <v>95.354200738814328</v>
      </c>
      <c r="G479" s="126"/>
      <c r="H479" s="126"/>
      <c r="I479" s="128"/>
      <c r="J479" s="93"/>
      <c r="K479" s="126"/>
    </row>
    <row r="480" spans="1:11" x14ac:dyDescent="0.25">
      <c r="A480" s="107"/>
      <c r="B480" s="107"/>
      <c r="C480" s="50" t="s">
        <v>15</v>
      </c>
      <c r="D480" s="51">
        <v>0</v>
      </c>
      <c r="E480" s="51">
        <v>0</v>
      </c>
      <c r="F480" s="51"/>
      <c r="G480" s="126"/>
      <c r="H480" s="126"/>
      <c r="I480" s="128"/>
      <c r="J480" s="93"/>
      <c r="K480" s="126"/>
    </row>
    <row r="481" spans="1:11" x14ac:dyDescent="0.25">
      <c r="A481" s="107"/>
      <c r="B481" s="107"/>
      <c r="C481" s="50" t="s">
        <v>17</v>
      </c>
      <c r="D481" s="51">
        <v>0</v>
      </c>
      <c r="E481" s="51">
        <v>0</v>
      </c>
      <c r="F481" s="51"/>
      <c r="G481" s="126"/>
      <c r="H481" s="126"/>
      <c r="I481" s="128"/>
      <c r="J481" s="94"/>
      <c r="K481" s="126"/>
    </row>
    <row r="482" spans="1:11" ht="13.95" customHeight="1" x14ac:dyDescent="0.25">
      <c r="A482" s="107" t="s">
        <v>240</v>
      </c>
      <c r="B482" s="107" t="s">
        <v>243</v>
      </c>
      <c r="C482" s="50" t="s">
        <v>13</v>
      </c>
      <c r="D482" s="51">
        <f t="shared" ref="D482:E482" si="243">D483+D484</f>
        <v>20356.7</v>
      </c>
      <c r="E482" s="51">
        <f t="shared" si="243"/>
        <v>4775.1000000000004</v>
      </c>
      <c r="F482" s="51">
        <f t="shared" ref="F482" si="244">E482/D482*100</f>
        <v>23.457141874665343</v>
      </c>
      <c r="G482" s="126" t="s">
        <v>483</v>
      </c>
      <c r="H482" s="126" t="s">
        <v>483</v>
      </c>
      <c r="I482" s="128" t="s">
        <v>433</v>
      </c>
      <c r="J482" s="92" t="s">
        <v>318</v>
      </c>
      <c r="K482" s="126"/>
    </row>
    <row r="483" spans="1:11" x14ac:dyDescent="0.25">
      <c r="A483" s="107"/>
      <c r="B483" s="107"/>
      <c r="C483" s="50" t="s">
        <v>14</v>
      </c>
      <c r="D483" s="51">
        <v>0</v>
      </c>
      <c r="E483" s="52">
        <v>0</v>
      </c>
      <c r="F483" s="51"/>
      <c r="G483" s="126"/>
      <c r="H483" s="126"/>
      <c r="I483" s="128"/>
      <c r="J483" s="93"/>
      <c r="K483" s="126"/>
    </row>
    <row r="484" spans="1:11" x14ac:dyDescent="0.25">
      <c r="A484" s="107"/>
      <c r="B484" s="107"/>
      <c r="C484" s="50" t="s">
        <v>16</v>
      </c>
      <c r="D484" s="51">
        <v>20356.7</v>
      </c>
      <c r="E484" s="57">
        <v>4775.1000000000004</v>
      </c>
      <c r="F484" s="51">
        <f t="shared" ref="F484" si="245">E484/D484*100</f>
        <v>23.457141874665343</v>
      </c>
      <c r="G484" s="126"/>
      <c r="H484" s="126"/>
      <c r="I484" s="128"/>
      <c r="J484" s="93"/>
      <c r="K484" s="126"/>
    </row>
    <row r="485" spans="1:11" x14ac:dyDescent="0.25">
      <c r="A485" s="107"/>
      <c r="B485" s="107"/>
      <c r="C485" s="50" t="s">
        <v>15</v>
      </c>
      <c r="D485" s="51">
        <v>0</v>
      </c>
      <c r="E485" s="51">
        <v>0</v>
      </c>
      <c r="F485" s="51"/>
      <c r="G485" s="126"/>
      <c r="H485" s="126"/>
      <c r="I485" s="128"/>
      <c r="J485" s="93"/>
      <c r="K485" s="126"/>
    </row>
    <row r="486" spans="1:11" x14ac:dyDescent="0.25">
      <c r="A486" s="107"/>
      <c r="B486" s="107"/>
      <c r="C486" s="50" t="s">
        <v>17</v>
      </c>
      <c r="D486" s="51">
        <v>0</v>
      </c>
      <c r="E486" s="51">
        <v>0</v>
      </c>
      <c r="F486" s="51"/>
      <c r="G486" s="126"/>
      <c r="H486" s="126"/>
      <c r="I486" s="128"/>
      <c r="J486" s="94"/>
      <c r="K486" s="126"/>
    </row>
    <row r="487" spans="1:11" ht="13.95" customHeight="1" x14ac:dyDescent="0.25">
      <c r="A487" s="107" t="s">
        <v>241</v>
      </c>
      <c r="B487" s="107" t="s">
        <v>244</v>
      </c>
      <c r="C487" s="50" t="s">
        <v>13</v>
      </c>
      <c r="D487" s="51">
        <f t="shared" ref="D487:E487" si="246">D488+D489</f>
        <v>15000</v>
      </c>
      <c r="E487" s="51">
        <f t="shared" si="246"/>
        <v>14950</v>
      </c>
      <c r="F487" s="51">
        <f t="shared" ref="F487" si="247">E487/D487*100</f>
        <v>99.666666666666671</v>
      </c>
      <c r="G487" s="126" t="s">
        <v>485</v>
      </c>
      <c r="H487" s="126" t="s">
        <v>486</v>
      </c>
      <c r="I487" s="128" t="s">
        <v>433</v>
      </c>
      <c r="J487" s="92" t="s">
        <v>318</v>
      </c>
      <c r="K487" s="126"/>
    </row>
    <row r="488" spans="1:11" x14ac:dyDescent="0.25">
      <c r="A488" s="107"/>
      <c r="B488" s="107"/>
      <c r="C488" s="50" t="s">
        <v>14</v>
      </c>
      <c r="D488" s="51">
        <v>0</v>
      </c>
      <c r="E488" s="52">
        <v>0</v>
      </c>
      <c r="F488" s="51"/>
      <c r="G488" s="126"/>
      <c r="H488" s="126"/>
      <c r="I488" s="128"/>
      <c r="J488" s="93"/>
      <c r="K488" s="126"/>
    </row>
    <row r="489" spans="1:11" x14ac:dyDescent="0.25">
      <c r="A489" s="107"/>
      <c r="B489" s="107"/>
      <c r="C489" s="50" t="s">
        <v>16</v>
      </c>
      <c r="D489" s="51">
        <v>15000</v>
      </c>
      <c r="E489" s="57">
        <v>14950</v>
      </c>
      <c r="F489" s="51">
        <f t="shared" ref="F489" si="248">E489/D489*100</f>
        <v>99.666666666666671</v>
      </c>
      <c r="G489" s="126"/>
      <c r="H489" s="126"/>
      <c r="I489" s="128"/>
      <c r="J489" s="93"/>
      <c r="K489" s="126"/>
    </row>
    <row r="490" spans="1:11" x14ac:dyDescent="0.25">
      <c r="A490" s="107"/>
      <c r="B490" s="107"/>
      <c r="C490" s="50" t="s">
        <v>15</v>
      </c>
      <c r="D490" s="51">
        <v>0</v>
      </c>
      <c r="E490" s="51">
        <v>0</v>
      </c>
      <c r="F490" s="51"/>
      <c r="G490" s="126"/>
      <c r="H490" s="126"/>
      <c r="I490" s="128"/>
      <c r="J490" s="93"/>
      <c r="K490" s="126"/>
    </row>
    <row r="491" spans="1:11" x14ac:dyDescent="0.25">
      <c r="A491" s="107"/>
      <c r="B491" s="107"/>
      <c r="C491" s="50" t="s">
        <v>17</v>
      </c>
      <c r="D491" s="51">
        <v>0</v>
      </c>
      <c r="E491" s="51">
        <v>0</v>
      </c>
      <c r="F491" s="51"/>
      <c r="G491" s="126"/>
      <c r="H491" s="126"/>
      <c r="I491" s="128"/>
      <c r="J491" s="94"/>
      <c r="K491" s="126"/>
    </row>
    <row r="492" spans="1:11" ht="13.95" customHeight="1" x14ac:dyDescent="0.25">
      <c r="A492" s="107" t="s">
        <v>93</v>
      </c>
      <c r="B492" s="107" t="s">
        <v>484</v>
      </c>
      <c r="C492" s="50" t="s">
        <v>13</v>
      </c>
      <c r="D492" s="51">
        <f t="shared" ref="D492:E492" si="249">D493+D494+D495+D496</f>
        <v>206928.90000000002</v>
      </c>
      <c r="E492" s="51">
        <f t="shared" si="249"/>
        <v>183326.5</v>
      </c>
      <c r="F492" s="51">
        <f t="shared" ref="F492:F493" si="250">E492/D492*100</f>
        <v>88.59395666820825</v>
      </c>
      <c r="G492" s="144"/>
      <c r="H492" s="144"/>
      <c r="I492" s="145" t="str">
        <f>IF(COUNTIF(I497:I511,"да")=3,"да",IF(COUNTIF(I497:I511,"нет")=3,"нет","частично"))</f>
        <v>да</v>
      </c>
      <c r="J492" s="92" t="s">
        <v>318</v>
      </c>
      <c r="K492" s="126"/>
    </row>
    <row r="493" spans="1:11" x14ac:dyDescent="0.25">
      <c r="A493" s="107"/>
      <c r="B493" s="107"/>
      <c r="C493" s="50" t="s">
        <v>14</v>
      </c>
      <c r="D493" s="51">
        <f>D498+D503+D508</f>
        <v>206928.90000000002</v>
      </c>
      <c r="E493" s="51">
        <f>E498+E503+E508</f>
        <v>183326.5</v>
      </c>
      <c r="F493" s="51">
        <f t="shared" si="250"/>
        <v>88.59395666820825</v>
      </c>
      <c r="G493" s="144"/>
      <c r="H493" s="144"/>
      <c r="I493" s="145"/>
      <c r="J493" s="93"/>
      <c r="K493" s="126"/>
    </row>
    <row r="494" spans="1:11" x14ac:dyDescent="0.25">
      <c r="A494" s="107"/>
      <c r="B494" s="107"/>
      <c r="C494" s="50" t="s">
        <v>16</v>
      </c>
      <c r="D494" s="51">
        <f t="shared" ref="D494:E496" si="251">D499+D504+D509</f>
        <v>0</v>
      </c>
      <c r="E494" s="51">
        <f t="shared" si="251"/>
        <v>0</v>
      </c>
      <c r="F494" s="51">
        <v>0</v>
      </c>
      <c r="G494" s="144"/>
      <c r="H494" s="144"/>
      <c r="I494" s="145"/>
      <c r="J494" s="93"/>
      <c r="K494" s="126"/>
    </row>
    <row r="495" spans="1:11" x14ac:dyDescent="0.25">
      <c r="A495" s="107"/>
      <c r="B495" s="107"/>
      <c r="C495" s="50" t="s">
        <v>15</v>
      </c>
      <c r="D495" s="51">
        <f t="shared" si="251"/>
        <v>0</v>
      </c>
      <c r="E495" s="51">
        <f t="shared" si="251"/>
        <v>0</v>
      </c>
      <c r="F495" s="51"/>
      <c r="G495" s="144"/>
      <c r="H495" s="144"/>
      <c r="I495" s="145"/>
      <c r="J495" s="93"/>
      <c r="K495" s="126"/>
    </row>
    <row r="496" spans="1:11" ht="129.6" customHeight="1" x14ac:dyDescent="0.25">
      <c r="A496" s="107"/>
      <c r="B496" s="107"/>
      <c r="C496" s="50" t="s">
        <v>17</v>
      </c>
      <c r="D496" s="51">
        <f t="shared" si="251"/>
        <v>0</v>
      </c>
      <c r="E496" s="51">
        <f t="shared" si="251"/>
        <v>0</v>
      </c>
      <c r="F496" s="51"/>
      <c r="G496" s="144"/>
      <c r="H496" s="144"/>
      <c r="I496" s="145"/>
      <c r="J496" s="94"/>
      <c r="K496" s="126"/>
    </row>
    <row r="497" spans="1:11" ht="13.95" customHeight="1" x14ac:dyDescent="0.25">
      <c r="A497" s="107" t="s">
        <v>245</v>
      </c>
      <c r="B497" s="107" t="s">
        <v>242</v>
      </c>
      <c r="C497" s="50" t="s">
        <v>13</v>
      </c>
      <c r="D497" s="51">
        <f t="shared" ref="D497:E497" si="252">D498+D499</f>
        <v>171572.2</v>
      </c>
      <c r="E497" s="51">
        <f t="shared" si="252"/>
        <v>163601.29999999999</v>
      </c>
      <c r="F497" s="51">
        <f t="shared" ref="F497:F498" si="253">E497/D497*100</f>
        <v>95.354200738814328</v>
      </c>
      <c r="G497" s="126" t="s">
        <v>482</v>
      </c>
      <c r="H497" s="126" t="s">
        <v>482</v>
      </c>
      <c r="I497" s="128" t="s">
        <v>433</v>
      </c>
      <c r="J497" s="92" t="s">
        <v>318</v>
      </c>
      <c r="K497" s="126"/>
    </row>
    <row r="498" spans="1:11" x14ac:dyDescent="0.25">
      <c r="A498" s="107"/>
      <c r="B498" s="107"/>
      <c r="C498" s="50" t="s">
        <v>14</v>
      </c>
      <c r="D498" s="51">
        <v>171572.2</v>
      </c>
      <c r="E498" s="57">
        <v>163601.29999999999</v>
      </c>
      <c r="F498" s="51">
        <f t="shared" si="253"/>
        <v>95.354200738814328</v>
      </c>
      <c r="G498" s="126"/>
      <c r="H498" s="126"/>
      <c r="I498" s="128"/>
      <c r="J498" s="93"/>
      <c r="K498" s="126"/>
    </row>
    <row r="499" spans="1:11" x14ac:dyDescent="0.25">
      <c r="A499" s="107"/>
      <c r="B499" s="107"/>
      <c r="C499" s="50" t="s">
        <v>16</v>
      </c>
      <c r="D499" s="51">
        <v>0</v>
      </c>
      <c r="E499" s="57">
        <v>0</v>
      </c>
      <c r="F499" s="51">
        <v>0</v>
      </c>
      <c r="G499" s="126"/>
      <c r="H499" s="126"/>
      <c r="I499" s="128"/>
      <c r="J499" s="93"/>
      <c r="K499" s="126"/>
    </row>
    <row r="500" spans="1:11" x14ac:dyDescent="0.25">
      <c r="A500" s="107"/>
      <c r="B500" s="107"/>
      <c r="C500" s="50" t="s">
        <v>15</v>
      </c>
      <c r="D500" s="51">
        <v>0</v>
      </c>
      <c r="E500" s="51">
        <v>0</v>
      </c>
      <c r="F500" s="51"/>
      <c r="G500" s="126"/>
      <c r="H500" s="126"/>
      <c r="I500" s="128"/>
      <c r="J500" s="93"/>
      <c r="K500" s="126"/>
    </row>
    <row r="501" spans="1:11" x14ac:dyDescent="0.25">
      <c r="A501" s="107"/>
      <c r="B501" s="107"/>
      <c r="C501" s="50" t="s">
        <v>17</v>
      </c>
      <c r="D501" s="51">
        <v>0</v>
      </c>
      <c r="E501" s="51">
        <v>0</v>
      </c>
      <c r="F501" s="51"/>
      <c r="G501" s="126"/>
      <c r="H501" s="126"/>
      <c r="I501" s="128"/>
      <c r="J501" s="94"/>
      <c r="K501" s="126"/>
    </row>
    <row r="502" spans="1:11" ht="13.95" customHeight="1" x14ac:dyDescent="0.25">
      <c r="A502" s="107" t="s">
        <v>246</v>
      </c>
      <c r="B502" s="107" t="s">
        <v>243</v>
      </c>
      <c r="C502" s="50" t="s">
        <v>13</v>
      </c>
      <c r="D502" s="51">
        <f t="shared" ref="D502:E502" si="254">D503+D504</f>
        <v>20356.7</v>
      </c>
      <c r="E502" s="51">
        <f t="shared" si="254"/>
        <v>4775.2</v>
      </c>
      <c r="F502" s="51">
        <f t="shared" ref="F502:F503" si="255">E502/D502*100</f>
        <v>23.457633113422116</v>
      </c>
      <c r="G502" s="126" t="s">
        <v>483</v>
      </c>
      <c r="H502" s="126" t="s">
        <v>483</v>
      </c>
      <c r="I502" s="128" t="s">
        <v>433</v>
      </c>
      <c r="J502" s="92" t="s">
        <v>318</v>
      </c>
      <c r="K502" s="126"/>
    </row>
    <row r="503" spans="1:11" x14ac:dyDescent="0.25">
      <c r="A503" s="107"/>
      <c r="B503" s="107"/>
      <c r="C503" s="50" t="s">
        <v>14</v>
      </c>
      <c r="D503" s="51">
        <v>20356.7</v>
      </c>
      <c r="E503" s="57">
        <v>4775.2</v>
      </c>
      <c r="F503" s="51">
        <f t="shared" si="255"/>
        <v>23.457633113422116</v>
      </c>
      <c r="G503" s="126"/>
      <c r="H503" s="126"/>
      <c r="I503" s="128"/>
      <c r="J503" s="93"/>
      <c r="K503" s="126"/>
    </row>
    <row r="504" spans="1:11" x14ac:dyDescent="0.25">
      <c r="A504" s="107"/>
      <c r="B504" s="107"/>
      <c r="C504" s="50" t="s">
        <v>16</v>
      </c>
      <c r="D504" s="51">
        <v>0</v>
      </c>
      <c r="E504" s="57">
        <v>0</v>
      </c>
      <c r="F504" s="51">
        <v>0</v>
      </c>
      <c r="G504" s="126"/>
      <c r="H504" s="126"/>
      <c r="I504" s="128"/>
      <c r="J504" s="93"/>
      <c r="K504" s="126"/>
    </row>
    <row r="505" spans="1:11" x14ac:dyDescent="0.25">
      <c r="A505" s="107"/>
      <c r="B505" s="107"/>
      <c r="C505" s="50" t="s">
        <v>15</v>
      </c>
      <c r="D505" s="51">
        <v>0</v>
      </c>
      <c r="E505" s="51">
        <v>0</v>
      </c>
      <c r="F505" s="51"/>
      <c r="G505" s="126"/>
      <c r="H505" s="126"/>
      <c r="I505" s="128"/>
      <c r="J505" s="93"/>
      <c r="K505" s="126"/>
    </row>
    <row r="506" spans="1:11" x14ac:dyDescent="0.25">
      <c r="A506" s="107"/>
      <c r="B506" s="107"/>
      <c r="C506" s="50" t="s">
        <v>17</v>
      </c>
      <c r="D506" s="51">
        <v>0</v>
      </c>
      <c r="E506" s="51">
        <v>0</v>
      </c>
      <c r="F506" s="51"/>
      <c r="G506" s="126"/>
      <c r="H506" s="126"/>
      <c r="I506" s="128"/>
      <c r="J506" s="94"/>
      <c r="K506" s="126"/>
    </row>
    <row r="507" spans="1:11" ht="13.95" customHeight="1" x14ac:dyDescent="0.25">
      <c r="A507" s="107" t="s">
        <v>247</v>
      </c>
      <c r="B507" s="107" t="s">
        <v>244</v>
      </c>
      <c r="C507" s="50" t="s">
        <v>13</v>
      </c>
      <c r="D507" s="51">
        <f t="shared" ref="D507:E507" si="256">D508+D509</f>
        <v>15000</v>
      </c>
      <c r="E507" s="51">
        <f t="shared" si="256"/>
        <v>14950</v>
      </c>
      <c r="F507" s="51">
        <f t="shared" ref="F507:F508" si="257">E507/D507*100</f>
        <v>99.666666666666671</v>
      </c>
      <c r="G507" s="126" t="s">
        <v>485</v>
      </c>
      <c r="H507" s="126" t="s">
        <v>486</v>
      </c>
      <c r="I507" s="128" t="s">
        <v>433</v>
      </c>
      <c r="J507" s="92" t="s">
        <v>318</v>
      </c>
      <c r="K507" s="126"/>
    </row>
    <row r="508" spans="1:11" x14ac:dyDescent="0.25">
      <c r="A508" s="107"/>
      <c r="B508" s="107"/>
      <c r="C508" s="50" t="s">
        <v>14</v>
      </c>
      <c r="D508" s="51">
        <v>15000</v>
      </c>
      <c r="E508" s="57">
        <v>14950</v>
      </c>
      <c r="F508" s="51">
        <f t="shared" si="257"/>
        <v>99.666666666666671</v>
      </c>
      <c r="G508" s="126"/>
      <c r="H508" s="126"/>
      <c r="I508" s="128"/>
      <c r="J508" s="93"/>
      <c r="K508" s="126"/>
    </row>
    <row r="509" spans="1:11" x14ac:dyDescent="0.25">
      <c r="A509" s="107"/>
      <c r="B509" s="107"/>
      <c r="C509" s="50" t="s">
        <v>16</v>
      </c>
      <c r="D509" s="51">
        <v>0</v>
      </c>
      <c r="E509" s="57">
        <v>0</v>
      </c>
      <c r="F509" s="51">
        <v>0</v>
      </c>
      <c r="G509" s="126"/>
      <c r="H509" s="126"/>
      <c r="I509" s="128"/>
      <c r="J509" s="93"/>
      <c r="K509" s="126"/>
    </row>
    <row r="510" spans="1:11" x14ac:dyDescent="0.25">
      <c r="A510" s="107"/>
      <c r="B510" s="107"/>
      <c r="C510" s="50" t="s">
        <v>15</v>
      </c>
      <c r="D510" s="51">
        <v>0</v>
      </c>
      <c r="E510" s="51">
        <v>0</v>
      </c>
      <c r="F510" s="51"/>
      <c r="G510" s="126"/>
      <c r="H510" s="126"/>
      <c r="I510" s="128"/>
      <c r="J510" s="93"/>
      <c r="K510" s="126"/>
    </row>
    <row r="511" spans="1:11" x14ac:dyDescent="0.25">
      <c r="A511" s="107"/>
      <c r="B511" s="107"/>
      <c r="C511" s="50" t="s">
        <v>17</v>
      </c>
      <c r="D511" s="51">
        <v>0</v>
      </c>
      <c r="E511" s="51">
        <v>0</v>
      </c>
      <c r="F511" s="51"/>
      <c r="G511" s="126"/>
      <c r="H511" s="126"/>
      <c r="I511" s="128"/>
      <c r="J511" s="94"/>
      <c r="K511" s="126"/>
    </row>
    <row r="512" spans="1:11" ht="13.95" customHeight="1" x14ac:dyDescent="0.25">
      <c r="A512" s="120" t="s">
        <v>248</v>
      </c>
      <c r="B512" s="120" t="s">
        <v>249</v>
      </c>
      <c r="C512" s="50" t="s">
        <v>13</v>
      </c>
      <c r="D512" s="51">
        <f t="shared" ref="D512:E512" si="258">D513+D514+D515+D516</f>
        <v>21077.5</v>
      </c>
      <c r="E512" s="51">
        <f t="shared" si="258"/>
        <v>21077.5</v>
      </c>
      <c r="F512" s="51">
        <f t="shared" ref="F512:F514" si="259">E512/D512*100</f>
        <v>100</v>
      </c>
      <c r="G512" s="126" t="s">
        <v>488</v>
      </c>
      <c r="H512" s="126" t="s">
        <v>488</v>
      </c>
      <c r="I512" s="128" t="s">
        <v>433</v>
      </c>
      <c r="J512" s="92" t="s">
        <v>318</v>
      </c>
      <c r="K512" s="126"/>
    </row>
    <row r="513" spans="1:11" x14ac:dyDescent="0.25">
      <c r="A513" s="121"/>
      <c r="B513" s="121"/>
      <c r="C513" s="50" t="s">
        <v>14</v>
      </c>
      <c r="D513" s="51">
        <v>0</v>
      </c>
      <c r="E513" s="54"/>
      <c r="F513" s="51"/>
      <c r="G513" s="126"/>
      <c r="H513" s="126"/>
      <c r="I513" s="128"/>
      <c r="J513" s="93"/>
      <c r="K513" s="126"/>
    </row>
    <row r="514" spans="1:11" x14ac:dyDescent="0.25">
      <c r="A514" s="121"/>
      <c r="B514" s="121"/>
      <c r="C514" s="50" t="s">
        <v>16</v>
      </c>
      <c r="D514" s="51">
        <v>21077.5</v>
      </c>
      <c r="E514" s="57">
        <v>21077.5</v>
      </c>
      <c r="F514" s="51">
        <f t="shared" si="259"/>
        <v>100</v>
      </c>
      <c r="G514" s="126"/>
      <c r="H514" s="126"/>
      <c r="I514" s="128"/>
      <c r="J514" s="93"/>
      <c r="K514" s="126"/>
    </row>
    <row r="515" spans="1:11" x14ac:dyDescent="0.25">
      <c r="A515" s="121"/>
      <c r="B515" s="121"/>
      <c r="C515" s="50" t="s">
        <v>15</v>
      </c>
      <c r="D515" s="51">
        <v>0</v>
      </c>
      <c r="E515" s="51">
        <v>0</v>
      </c>
      <c r="F515" s="51"/>
      <c r="G515" s="126"/>
      <c r="H515" s="126"/>
      <c r="I515" s="128"/>
      <c r="J515" s="93"/>
      <c r="K515" s="126"/>
    </row>
    <row r="516" spans="1:11" ht="46.8" customHeight="1" x14ac:dyDescent="0.25">
      <c r="A516" s="122"/>
      <c r="B516" s="122"/>
      <c r="C516" s="50" t="s">
        <v>17</v>
      </c>
      <c r="D516" s="51">
        <v>0</v>
      </c>
      <c r="E516" s="51">
        <v>0</v>
      </c>
      <c r="F516" s="51"/>
      <c r="G516" s="126"/>
      <c r="H516" s="126"/>
      <c r="I516" s="128"/>
      <c r="J516" s="94"/>
      <c r="K516" s="126"/>
    </row>
    <row r="517" spans="1:11" ht="13.95" customHeight="1" x14ac:dyDescent="0.25">
      <c r="A517" s="107" t="s">
        <v>94</v>
      </c>
      <c r="B517" s="107" t="s">
        <v>250</v>
      </c>
      <c r="C517" s="50" t="s">
        <v>13</v>
      </c>
      <c r="D517" s="51">
        <f t="shared" ref="D517:E517" si="260">D518+D519+D520+D521</f>
        <v>212.9</v>
      </c>
      <c r="E517" s="51">
        <f t="shared" si="260"/>
        <v>212.9</v>
      </c>
      <c r="F517" s="51">
        <f t="shared" ref="F517:F518" si="261">E517/D517*100</f>
        <v>100</v>
      </c>
      <c r="G517" s="126" t="s">
        <v>488</v>
      </c>
      <c r="H517" s="126" t="s">
        <v>488</v>
      </c>
      <c r="I517" s="128" t="s">
        <v>433</v>
      </c>
      <c r="J517" s="92" t="s">
        <v>318</v>
      </c>
      <c r="K517" s="126"/>
    </row>
    <row r="518" spans="1:11" x14ac:dyDescent="0.25">
      <c r="A518" s="107"/>
      <c r="B518" s="107"/>
      <c r="C518" s="50" t="s">
        <v>14</v>
      </c>
      <c r="D518" s="51">
        <v>212.9</v>
      </c>
      <c r="E518" s="57">
        <v>212.9</v>
      </c>
      <c r="F518" s="51">
        <f t="shared" si="261"/>
        <v>100</v>
      </c>
      <c r="G518" s="126"/>
      <c r="H518" s="126"/>
      <c r="I518" s="128"/>
      <c r="J518" s="93"/>
      <c r="K518" s="126"/>
    </row>
    <row r="519" spans="1:11" x14ac:dyDescent="0.25">
      <c r="A519" s="107"/>
      <c r="B519" s="107"/>
      <c r="C519" s="50" t="s">
        <v>16</v>
      </c>
      <c r="D519" s="51">
        <v>0</v>
      </c>
      <c r="E519" s="51">
        <v>0</v>
      </c>
      <c r="F519" s="51"/>
      <c r="G519" s="126"/>
      <c r="H519" s="126"/>
      <c r="I519" s="128"/>
      <c r="J519" s="93"/>
      <c r="K519" s="126"/>
    </row>
    <row r="520" spans="1:11" x14ac:dyDescent="0.25">
      <c r="A520" s="107"/>
      <c r="B520" s="107"/>
      <c r="C520" s="50" t="s">
        <v>15</v>
      </c>
      <c r="D520" s="51">
        <v>0</v>
      </c>
      <c r="E520" s="51">
        <v>0</v>
      </c>
      <c r="F520" s="51"/>
      <c r="G520" s="126"/>
      <c r="H520" s="126"/>
      <c r="I520" s="128"/>
      <c r="J520" s="93"/>
      <c r="K520" s="126"/>
    </row>
    <row r="521" spans="1:11" ht="85.2" customHeight="1" x14ac:dyDescent="0.25">
      <c r="A521" s="107"/>
      <c r="B521" s="107"/>
      <c r="C521" s="50" t="s">
        <v>17</v>
      </c>
      <c r="D521" s="51">
        <v>0</v>
      </c>
      <c r="E521" s="51">
        <v>0</v>
      </c>
      <c r="F521" s="51"/>
      <c r="G521" s="126"/>
      <c r="H521" s="126"/>
      <c r="I521" s="128"/>
      <c r="J521" s="94"/>
      <c r="K521" s="126"/>
    </row>
    <row r="522" spans="1:11" ht="13.95" customHeight="1" x14ac:dyDescent="0.25">
      <c r="A522" s="107" t="s">
        <v>95</v>
      </c>
      <c r="B522" s="107" t="s">
        <v>251</v>
      </c>
      <c r="C522" s="50" t="s">
        <v>13</v>
      </c>
      <c r="D522" s="51">
        <f t="shared" ref="D522:E522" si="262">D523+D524+D525+D526</f>
        <v>43203.1</v>
      </c>
      <c r="E522" s="51">
        <f t="shared" si="262"/>
        <v>43203.1</v>
      </c>
      <c r="F522" s="51">
        <f t="shared" ref="F522:F523" si="263">E522/D522*100</f>
        <v>100</v>
      </c>
      <c r="G522" s="126" t="s">
        <v>487</v>
      </c>
      <c r="H522" s="126" t="s">
        <v>487</v>
      </c>
      <c r="I522" s="128" t="s">
        <v>433</v>
      </c>
      <c r="J522" s="92" t="s">
        <v>318</v>
      </c>
      <c r="K522" s="126"/>
    </row>
    <row r="523" spans="1:11" x14ac:dyDescent="0.25">
      <c r="A523" s="107"/>
      <c r="B523" s="107"/>
      <c r="C523" s="50" t="s">
        <v>14</v>
      </c>
      <c r="D523" s="51">
        <v>0</v>
      </c>
      <c r="E523" s="57">
        <v>0</v>
      </c>
      <c r="F523" s="51" t="e">
        <f t="shared" si="263"/>
        <v>#DIV/0!</v>
      </c>
      <c r="G523" s="126"/>
      <c r="H523" s="126"/>
      <c r="I523" s="128"/>
      <c r="J523" s="93"/>
      <c r="K523" s="126"/>
    </row>
    <row r="524" spans="1:11" x14ac:dyDescent="0.25">
      <c r="A524" s="107"/>
      <c r="B524" s="107"/>
      <c r="C524" s="50" t="s">
        <v>16</v>
      </c>
      <c r="D524" s="51">
        <v>43203.1</v>
      </c>
      <c r="E524" s="57">
        <v>43203.1</v>
      </c>
      <c r="F524" s="51">
        <f t="shared" ref="F524" si="264">E524/D524*100</f>
        <v>100</v>
      </c>
      <c r="G524" s="126"/>
      <c r="H524" s="126"/>
      <c r="I524" s="128"/>
      <c r="J524" s="93"/>
      <c r="K524" s="126"/>
    </row>
    <row r="525" spans="1:11" x14ac:dyDescent="0.25">
      <c r="A525" s="107"/>
      <c r="B525" s="107"/>
      <c r="C525" s="50" t="s">
        <v>15</v>
      </c>
      <c r="D525" s="51">
        <v>0</v>
      </c>
      <c r="E525" s="51">
        <v>0</v>
      </c>
      <c r="F525" s="51"/>
      <c r="G525" s="126"/>
      <c r="H525" s="126"/>
      <c r="I525" s="128"/>
      <c r="J525" s="93"/>
      <c r="K525" s="126"/>
    </row>
    <row r="526" spans="1:11" ht="181.2" customHeight="1" x14ac:dyDescent="0.25">
      <c r="A526" s="107"/>
      <c r="B526" s="107"/>
      <c r="C526" s="50" t="s">
        <v>17</v>
      </c>
      <c r="D526" s="51">
        <v>0</v>
      </c>
      <c r="E526" s="51">
        <v>0</v>
      </c>
      <c r="F526" s="51"/>
      <c r="G526" s="126"/>
      <c r="H526" s="126"/>
      <c r="I526" s="128"/>
      <c r="J526" s="94"/>
      <c r="K526" s="126"/>
    </row>
    <row r="527" spans="1:11" ht="24" x14ac:dyDescent="0.25">
      <c r="A527" s="107" t="s">
        <v>66</v>
      </c>
      <c r="B527" s="87" t="s">
        <v>255</v>
      </c>
      <c r="C527" s="50" t="s">
        <v>13</v>
      </c>
      <c r="D527" s="51">
        <f t="shared" ref="D527:E527" si="265">D528+D529+D530+D531</f>
        <v>509638.40000000002</v>
      </c>
      <c r="E527" s="51">
        <f t="shared" si="265"/>
        <v>314620.90000000002</v>
      </c>
      <c r="F527" s="51">
        <f t="shared" ref="F527:F528" si="266">E527/D527*100</f>
        <v>61.734143267069364</v>
      </c>
      <c r="G527" s="92"/>
      <c r="H527" s="47" t="s">
        <v>18</v>
      </c>
      <c r="I527" s="38">
        <f>COUNTA(I532)+COUNTA(I652:I671)+COUNTA(I682)</f>
        <v>5</v>
      </c>
      <c r="J527" s="92" t="s">
        <v>319</v>
      </c>
      <c r="K527" s="126"/>
    </row>
    <row r="528" spans="1:11" ht="24" x14ac:dyDescent="0.25">
      <c r="A528" s="107"/>
      <c r="B528" s="87"/>
      <c r="C528" s="50" t="s">
        <v>14</v>
      </c>
      <c r="D528" s="51">
        <f>D533+D653+D658+D663+D668+D683</f>
        <v>401194.5</v>
      </c>
      <c r="E528" s="51">
        <f>E533+E653+E658+E663+E668+E683</f>
        <v>305020.90000000002</v>
      </c>
      <c r="F528" s="51">
        <f t="shared" si="266"/>
        <v>76.02818583006497</v>
      </c>
      <c r="G528" s="93"/>
      <c r="H528" s="47" t="s">
        <v>19</v>
      </c>
      <c r="I528" s="38">
        <f>COUNTIF(I532,"да")+COUNTIF(I652:I671,"да")+COUNTIF(I682,"да")</f>
        <v>2</v>
      </c>
      <c r="J528" s="93"/>
      <c r="K528" s="126"/>
    </row>
    <row r="529" spans="1:11" x14ac:dyDescent="0.25">
      <c r="A529" s="107"/>
      <c r="B529" s="87"/>
      <c r="C529" s="50" t="s">
        <v>16</v>
      </c>
      <c r="D529" s="51">
        <f t="shared" ref="D529:E531" si="267">D534+D654+D659+D664+D669+D684</f>
        <v>108443.9</v>
      </c>
      <c r="E529" s="51">
        <f t="shared" si="267"/>
        <v>9600</v>
      </c>
      <c r="F529" s="51"/>
      <c r="G529" s="93"/>
      <c r="H529" s="47" t="s">
        <v>20</v>
      </c>
      <c r="I529" s="38">
        <f>COUNTIF(I532,"частично")+COUNTIF(I652:I671,"частично")+COUNTIF(I682,"частично")</f>
        <v>3</v>
      </c>
      <c r="J529" s="93"/>
      <c r="K529" s="126"/>
    </row>
    <row r="530" spans="1:11" x14ac:dyDescent="0.25">
      <c r="A530" s="107"/>
      <c r="B530" s="87"/>
      <c r="C530" s="50" t="s">
        <v>15</v>
      </c>
      <c r="D530" s="51">
        <f t="shared" si="267"/>
        <v>0</v>
      </c>
      <c r="E530" s="51">
        <f t="shared" si="267"/>
        <v>0</v>
      </c>
      <c r="F530" s="51"/>
      <c r="G530" s="93"/>
      <c r="H530" s="47" t="s">
        <v>21</v>
      </c>
      <c r="I530" s="38">
        <f>COUNTIF(I532,"нет")+COUNTIF(I652:I671,"нет")+COUNTIF(I682,"нет")</f>
        <v>0</v>
      </c>
      <c r="J530" s="93"/>
      <c r="K530" s="126"/>
    </row>
    <row r="531" spans="1:11" ht="24" x14ac:dyDescent="0.25">
      <c r="A531" s="107"/>
      <c r="B531" s="87"/>
      <c r="C531" s="50" t="s">
        <v>17</v>
      </c>
      <c r="D531" s="51">
        <f t="shared" si="267"/>
        <v>0</v>
      </c>
      <c r="E531" s="51">
        <f t="shared" si="267"/>
        <v>0</v>
      </c>
      <c r="F531" s="51"/>
      <c r="G531" s="94"/>
      <c r="H531" s="47" t="s">
        <v>22</v>
      </c>
      <c r="I531" s="49">
        <f>I528/I527*100</f>
        <v>40</v>
      </c>
      <c r="J531" s="94"/>
      <c r="K531" s="126"/>
    </row>
    <row r="532" spans="1:11" ht="13.95" customHeight="1" x14ac:dyDescent="0.25">
      <c r="A532" s="107" t="s">
        <v>252</v>
      </c>
      <c r="B532" s="107" t="s">
        <v>143</v>
      </c>
      <c r="C532" s="50" t="s">
        <v>13</v>
      </c>
      <c r="D532" s="51">
        <f t="shared" ref="D532:E532" si="268">D533+D534+D535+D536</f>
        <v>288959</v>
      </c>
      <c r="E532" s="51">
        <f t="shared" si="268"/>
        <v>291167.60000000003</v>
      </c>
      <c r="F532" s="51">
        <f t="shared" ref="F532:F533" si="269">E532/D532*100</f>
        <v>100.76432988763113</v>
      </c>
      <c r="G532" s="144"/>
      <c r="H532" s="144"/>
      <c r="I532" s="145" t="str">
        <f>IF(COUNTIF(I537:I651,"да")=23,"да",IF(COUNTIF(I537:I651,"нет")=23,"нет","частично"))</f>
        <v>да</v>
      </c>
      <c r="J532" s="92" t="s">
        <v>319</v>
      </c>
      <c r="K532" s="126"/>
    </row>
    <row r="533" spans="1:11" x14ac:dyDescent="0.25">
      <c r="A533" s="107"/>
      <c r="B533" s="107"/>
      <c r="C533" s="50" t="s">
        <v>14</v>
      </c>
      <c r="D533" s="51">
        <f>D538+D543+D548+D553+D558+D563+D568+D573+D578+D583+D588+D593+D598+D603+D608+D613+D618+D623+D628+D633+D638+D643+D648</f>
        <v>288959</v>
      </c>
      <c r="E533" s="51">
        <f>E538+E543+E548+E553+E558+E563+E568+E573+E578+E583+E588+E593+E598+E603+E608+E613+E618+E623+E628+E633+E638+E643+E648</f>
        <v>291167.60000000003</v>
      </c>
      <c r="F533" s="51">
        <f t="shared" si="269"/>
        <v>100.76432988763113</v>
      </c>
      <c r="G533" s="144"/>
      <c r="H533" s="144"/>
      <c r="I533" s="145"/>
      <c r="J533" s="93"/>
      <c r="K533" s="126"/>
    </row>
    <row r="534" spans="1:11" x14ac:dyDescent="0.25">
      <c r="A534" s="107"/>
      <c r="B534" s="107"/>
      <c r="C534" s="50" t="s">
        <v>16</v>
      </c>
      <c r="D534" s="51">
        <f t="shared" ref="D534:E536" si="270">D539+D544+D549+D554+D559+D564+D569+D574+D579+D584+D589+D594+D599+D604+D609+D614+D619+D624+D629+D634+D639+D644+D649</f>
        <v>0</v>
      </c>
      <c r="E534" s="51">
        <f t="shared" si="270"/>
        <v>0</v>
      </c>
      <c r="F534" s="51"/>
      <c r="G534" s="144"/>
      <c r="H534" s="144"/>
      <c r="I534" s="145"/>
      <c r="J534" s="93"/>
      <c r="K534" s="126"/>
    </row>
    <row r="535" spans="1:11" x14ac:dyDescent="0.25">
      <c r="A535" s="107"/>
      <c r="B535" s="107"/>
      <c r="C535" s="50" t="s">
        <v>15</v>
      </c>
      <c r="D535" s="51">
        <f t="shared" si="270"/>
        <v>0</v>
      </c>
      <c r="E535" s="51">
        <f t="shared" si="270"/>
        <v>0</v>
      </c>
      <c r="F535" s="51"/>
      <c r="G535" s="144"/>
      <c r="H535" s="144"/>
      <c r="I535" s="145"/>
      <c r="J535" s="93"/>
      <c r="K535" s="126"/>
    </row>
    <row r="536" spans="1:11" x14ac:dyDescent="0.25">
      <c r="A536" s="107"/>
      <c r="B536" s="107"/>
      <c r="C536" s="50" t="s">
        <v>17</v>
      </c>
      <c r="D536" s="51">
        <f t="shared" si="270"/>
        <v>0</v>
      </c>
      <c r="E536" s="51">
        <f t="shared" si="270"/>
        <v>0</v>
      </c>
      <c r="F536" s="51"/>
      <c r="G536" s="144"/>
      <c r="H536" s="144"/>
      <c r="I536" s="145"/>
      <c r="J536" s="94"/>
      <c r="K536" s="126"/>
    </row>
    <row r="537" spans="1:11" ht="13.95" customHeight="1" x14ac:dyDescent="0.25">
      <c r="A537" s="107" t="s">
        <v>253</v>
      </c>
      <c r="B537" s="107" t="s">
        <v>256</v>
      </c>
      <c r="C537" s="50" t="s">
        <v>13</v>
      </c>
      <c r="D537" s="51">
        <f t="shared" ref="D537:E537" si="271">D538+D539+D540+D541</f>
        <v>43209.7</v>
      </c>
      <c r="E537" s="51">
        <f t="shared" si="271"/>
        <v>43209.7</v>
      </c>
      <c r="F537" s="51">
        <f t="shared" ref="F537:F538" si="272">E537/D537*100</f>
        <v>100</v>
      </c>
      <c r="G537" s="126" t="s">
        <v>492</v>
      </c>
      <c r="H537" s="126" t="s">
        <v>492</v>
      </c>
      <c r="I537" s="128" t="s">
        <v>433</v>
      </c>
      <c r="J537" s="92" t="s">
        <v>319</v>
      </c>
      <c r="K537" s="126"/>
    </row>
    <row r="538" spans="1:11" x14ac:dyDescent="0.25">
      <c r="A538" s="107"/>
      <c r="B538" s="107"/>
      <c r="C538" s="50" t="s">
        <v>14</v>
      </c>
      <c r="D538" s="51">
        <v>43209.7</v>
      </c>
      <c r="E538" s="57">
        <v>43209.7</v>
      </c>
      <c r="F538" s="51">
        <f t="shared" si="272"/>
        <v>100</v>
      </c>
      <c r="G538" s="126"/>
      <c r="H538" s="126"/>
      <c r="I538" s="128"/>
      <c r="J538" s="93"/>
      <c r="K538" s="126"/>
    </row>
    <row r="539" spans="1:11" x14ac:dyDescent="0.25">
      <c r="A539" s="107"/>
      <c r="B539" s="107"/>
      <c r="C539" s="50" t="s">
        <v>16</v>
      </c>
      <c r="D539" s="51">
        <v>0</v>
      </c>
      <c r="E539" s="51">
        <v>0</v>
      </c>
      <c r="F539" s="51"/>
      <c r="G539" s="126"/>
      <c r="H539" s="126"/>
      <c r="I539" s="128"/>
      <c r="J539" s="93"/>
      <c r="K539" s="126"/>
    </row>
    <row r="540" spans="1:11" x14ac:dyDescent="0.25">
      <c r="A540" s="107"/>
      <c r="B540" s="107"/>
      <c r="C540" s="50" t="s">
        <v>15</v>
      </c>
      <c r="D540" s="51">
        <v>0</v>
      </c>
      <c r="E540" s="51">
        <v>0</v>
      </c>
      <c r="F540" s="51"/>
      <c r="G540" s="126"/>
      <c r="H540" s="126"/>
      <c r="I540" s="128"/>
      <c r="J540" s="93"/>
      <c r="K540" s="126"/>
    </row>
    <row r="541" spans="1:11" ht="174" customHeight="1" x14ac:dyDescent="0.25">
      <c r="A541" s="107"/>
      <c r="B541" s="107"/>
      <c r="C541" s="50" t="s">
        <v>17</v>
      </c>
      <c r="D541" s="51">
        <v>0</v>
      </c>
      <c r="E541" s="51">
        <v>0</v>
      </c>
      <c r="F541" s="51"/>
      <c r="G541" s="126"/>
      <c r="H541" s="126"/>
      <c r="I541" s="128"/>
      <c r="J541" s="94"/>
      <c r="K541" s="126"/>
    </row>
    <row r="542" spans="1:11" ht="13.95" customHeight="1" x14ac:dyDescent="0.25">
      <c r="A542" s="107" t="s">
        <v>278</v>
      </c>
      <c r="B542" s="107" t="s">
        <v>227</v>
      </c>
      <c r="C542" s="50" t="s">
        <v>13</v>
      </c>
      <c r="D542" s="51">
        <f t="shared" ref="D542:E542" si="273">D543+D544+D545+D546</f>
        <v>680</v>
      </c>
      <c r="E542" s="51">
        <f t="shared" si="273"/>
        <v>757.5</v>
      </c>
      <c r="F542" s="51">
        <f t="shared" ref="F542:F543" si="274">E542/D542*100</f>
        <v>111.39705882352942</v>
      </c>
      <c r="G542" s="126" t="s">
        <v>525</v>
      </c>
      <c r="H542" s="126" t="s">
        <v>519</v>
      </c>
      <c r="I542" s="128" t="s">
        <v>433</v>
      </c>
      <c r="J542" s="92" t="s">
        <v>319</v>
      </c>
      <c r="K542" s="126"/>
    </row>
    <row r="543" spans="1:11" x14ac:dyDescent="0.25">
      <c r="A543" s="107"/>
      <c r="B543" s="107"/>
      <c r="C543" s="50" t="s">
        <v>14</v>
      </c>
      <c r="D543" s="51">
        <v>680</v>
      </c>
      <c r="E543" s="57">
        <v>757.5</v>
      </c>
      <c r="F543" s="51">
        <f t="shared" si="274"/>
        <v>111.39705882352942</v>
      </c>
      <c r="G543" s="126"/>
      <c r="H543" s="126"/>
      <c r="I543" s="128"/>
      <c r="J543" s="93"/>
      <c r="K543" s="126"/>
    </row>
    <row r="544" spans="1:11" x14ac:dyDescent="0.25">
      <c r="A544" s="107"/>
      <c r="B544" s="107"/>
      <c r="C544" s="50" t="s">
        <v>16</v>
      </c>
      <c r="D544" s="51">
        <v>0</v>
      </c>
      <c r="E544" s="51">
        <v>0</v>
      </c>
      <c r="F544" s="51"/>
      <c r="G544" s="126"/>
      <c r="H544" s="126"/>
      <c r="I544" s="128"/>
      <c r="J544" s="93"/>
      <c r="K544" s="126"/>
    </row>
    <row r="545" spans="1:11" x14ac:dyDescent="0.25">
      <c r="A545" s="107"/>
      <c r="B545" s="107"/>
      <c r="C545" s="50" t="s">
        <v>15</v>
      </c>
      <c r="D545" s="51">
        <v>0</v>
      </c>
      <c r="E545" s="51">
        <v>0</v>
      </c>
      <c r="F545" s="51"/>
      <c r="G545" s="126"/>
      <c r="H545" s="126"/>
      <c r="I545" s="128"/>
      <c r="J545" s="93"/>
      <c r="K545" s="126"/>
    </row>
    <row r="546" spans="1:11" x14ac:dyDescent="0.25">
      <c r="A546" s="107"/>
      <c r="B546" s="107"/>
      <c r="C546" s="50" t="s">
        <v>17</v>
      </c>
      <c r="D546" s="51">
        <v>0</v>
      </c>
      <c r="E546" s="51">
        <v>0</v>
      </c>
      <c r="F546" s="51"/>
      <c r="G546" s="126"/>
      <c r="H546" s="126"/>
      <c r="I546" s="128"/>
      <c r="J546" s="94"/>
      <c r="K546" s="126"/>
    </row>
    <row r="547" spans="1:11" ht="13.95" customHeight="1" x14ac:dyDescent="0.25">
      <c r="A547" s="107" t="s">
        <v>279</v>
      </c>
      <c r="B547" s="107" t="s">
        <v>257</v>
      </c>
      <c r="C547" s="50" t="s">
        <v>13</v>
      </c>
      <c r="D547" s="51">
        <f t="shared" ref="D547:E547" si="275">D548+D549+D550+D551</f>
        <v>601.4</v>
      </c>
      <c r="E547" s="51">
        <f t="shared" si="275"/>
        <v>523.9</v>
      </c>
      <c r="F547" s="51">
        <f t="shared" ref="F547:F548" si="276">E547/D547*100</f>
        <v>87.113402061855666</v>
      </c>
      <c r="G547" s="126" t="s">
        <v>490</v>
      </c>
      <c r="H547" s="126" t="s">
        <v>490</v>
      </c>
      <c r="I547" s="128" t="s">
        <v>433</v>
      </c>
      <c r="J547" s="92" t="s">
        <v>319</v>
      </c>
      <c r="K547" s="126"/>
    </row>
    <row r="548" spans="1:11" x14ac:dyDescent="0.25">
      <c r="A548" s="107"/>
      <c r="B548" s="107"/>
      <c r="C548" s="50" t="s">
        <v>14</v>
      </c>
      <c r="D548" s="51">
        <v>601.4</v>
      </c>
      <c r="E548" s="57">
        <v>523.9</v>
      </c>
      <c r="F548" s="51">
        <f t="shared" si="276"/>
        <v>87.113402061855666</v>
      </c>
      <c r="G548" s="126"/>
      <c r="H548" s="126"/>
      <c r="I548" s="128"/>
      <c r="J548" s="93"/>
      <c r="K548" s="126"/>
    </row>
    <row r="549" spans="1:11" x14ac:dyDescent="0.25">
      <c r="A549" s="107"/>
      <c r="B549" s="107"/>
      <c r="C549" s="50" t="s">
        <v>16</v>
      </c>
      <c r="D549" s="51">
        <v>0</v>
      </c>
      <c r="E549" s="51">
        <v>0</v>
      </c>
      <c r="F549" s="51"/>
      <c r="G549" s="126"/>
      <c r="H549" s="126"/>
      <c r="I549" s="128"/>
      <c r="J549" s="93"/>
      <c r="K549" s="126"/>
    </row>
    <row r="550" spans="1:11" x14ac:dyDescent="0.25">
      <c r="A550" s="107"/>
      <c r="B550" s="107"/>
      <c r="C550" s="50" t="s">
        <v>15</v>
      </c>
      <c r="D550" s="51">
        <v>0</v>
      </c>
      <c r="E550" s="51">
        <v>0</v>
      </c>
      <c r="F550" s="51"/>
      <c r="G550" s="126"/>
      <c r="H550" s="126"/>
      <c r="I550" s="128"/>
      <c r="J550" s="93"/>
      <c r="K550" s="126"/>
    </row>
    <row r="551" spans="1:11" x14ac:dyDescent="0.25">
      <c r="A551" s="107"/>
      <c r="B551" s="107"/>
      <c r="C551" s="50" t="s">
        <v>17</v>
      </c>
      <c r="D551" s="51">
        <v>0</v>
      </c>
      <c r="E551" s="51">
        <v>0</v>
      </c>
      <c r="F551" s="51"/>
      <c r="G551" s="126"/>
      <c r="H551" s="126"/>
      <c r="I551" s="128"/>
      <c r="J551" s="94"/>
      <c r="K551" s="126"/>
    </row>
    <row r="552" spans="1:11" ht="13.95" customHeight="1" x14ac:dyDescent="0.25">
      <c r="A552" s="107" t="s">
        <v>280</v>
      </c>
      <c r="B552" s="107" t="s">
        <v>229</v>
      </c>
      <c r="C552" s="50" t="s">
        <v>13</v>
      </c>
      <c r="D552" s="51">
        <f t="shared" ref="D552:E552" si="277">D553+D554+D555+D556</f>
        <v>1052.5</v>
      </c>
      <c r="E552" s="51">
        <f t="shared" si="277"/>
        <v>1052.5</v>
      </c>
      <c r="F552" s="51">
        <f t="shared" ref="F552:F553" si="278">E552/D552*100</f>
        <v>100</v>
      </c>
      <c r="G552" s="126" t="s">
        <v>479</v>
      </c>
      <c r="H552" s="126" t="s">
        <v>479</v>
      </c>
      <c r="I552" s="128" t="s">
        <v>433</v>
      </c>
      <c r="J552" s="92" t="s">
        <v>319</v>
      </c>
      <c r="K552" s="126"/>
    </row>
    <row r="553" spans="1:11" x14ac:dyDescent="0.25">
      <c r="A553" s="107"/>
      <c r="B553" s="107"/>
      <c r="C553" s="50" t="s">
        <v>14</v>
      </c>
      <c r="D553" s="51">
        <v>1052.5</v>
      </c>
      <c r="E553" s="57">
        <v>1052.5</v>
      </c>
      <c r="F553" s="51">
        <f t="shared" si="278"/>
        <v>100</v>
      </c>
      <c r="G553" s="126"/>
      <c r="H553" s="126"/>
      <c r="I553" s="128"/>
      <c r="J553" s="93"/>
      <c r="K553" s="126"/>
    </row>
    <row r="554" spans="1:11" x14ac:dyDescent="0.25">
      <c r="A554" s="107"/>
      <c r="B554" s="107"/>
      <c r="C554" s="50" t="s">
        <v>16</v>
      </c>
      <c r="D554" s="51">
        <v>0</v>
      </c>
      <c r="E554" s="51">
        <v>0</v>
      </c>
      <c r="F554" s="51"/>
      <c r="G554" s="126"/>
      <c r="H554" s="126"/>
      <c r="I554" s="128"/>
      <c r="J554" s="93"/>
      <c r="K554" s="126"/>
    </row>
    <row r="555" spans="1:11" x14ac:dyDescent="0.25">
      <c r="A555" s="107"/>
      <c r="B555" s="107"/>
      <c r="C555" s="50" t="s">
        <v>15</v>
      </c>
      <c r="D555" s="51">
        <v>0</v>
      </c>
      <c r="E555" s="51">
        <v>0</v>
      </c>
      <c r="F555" s="51"/>
      <c r="G555" s="126"/>
      <c r="H555" s="126"/>
      <c r="I555" s="128"/>
      <c r="J555" s="93"/>
      <c r="K555" s="126"/>
    </row>
    <row r="556" spans="1:11" x14ac:dyDescent="0.25">
      <c r="A556" s="107"/>
      <c r="B556" s="107"/>
      <c r="C556" s="50" t="s">
        <v>17</v>
      </c>
      <c r="D556" s="51">
        <v>0</v>
      </c>
      <c r="E556" s="51">
        <v>0</v>
      </c>
      <c r="F556" s="51"/>
      <c r="G556" s="126"/>
      <c r="H556" s="126"/>
      <c r="I556" s="128"/>
      <c r="J556" s="94"/>
      <c r="K556" s="126"/>
    </row>
    <row r="557" spans="1:11" ht="13.95" customHeight="1" x14ac:dyDescent="0.25">
      <c r="A557" s="107" t="s">
        <v>281</v>
      </c>
      <c r="B557" s="107" t="s">
        <v>258</v>
      </c>
      <c r="C557" s="50" t="s">
        <v>13</v>
      </c>
      <c r="D557" s="51">
        <f t="shared" ref="D557:E557" si="279">D558+D559+D560+D561</f>
        <v>709</v>
      </c>
      <c r="E557" s="51">
        <f t="shared" si="279"/>
        <v>709</v>
      </c>
      <c r="F557" s="51">
        <f t="shared" ref="F557:F558" si="280">E557/D557*100</f>
        <v>100</v>
      </c>
      <c r="G557" s="126" t="s">
        <v>491</v>
      </c>
      <c r="H557" s="126" t="s">
        <v>491</v>
      </c>
      <c r="I557" s="128" t="s">
        <v>433</v>
      </c>
      <c r="J557" s="92" t="s">
        <v>319</v>
      </c>
      <c r="K557" s="126"/>
    </row>
    <row r="558" spans="1:11" x14ac:dyDescent="0.25">
      <c r="A558" s="107"/>
      <c r="B558" s="107"/>
      <c r="C558" s="50" t="s">
        <v>14</v>
      </c>
      <c r="D558" s="51">
        <v>709</v>
      </c>
      <c r="E558" s="57">
        <v>709</v>
      </c>
      <c r="F558" s="51">
        <f t="shared" si="280"/>
        <v>100</v>
      </c>
      <c r="G558" s="126"/>
      <c r="H558" s="126"/>
      <c r="I558" s="128"/>
      <c r="J558" s="93"/>
      <c r="K558" s="126"/>
    </row>
    <row r="559" spans="1:11" x14ac:dyDescent="0.25">
      <c r="A559" s="107"/>
      <c r="B559" s="107"/>
      <c r="C559" s="50" t="s">
        <v>16</v>
      </c>
      <c r="D559" s="51">
        <v>0</v>
      </c>
      <c r="E559" s="51">
        <v>0</v>
      </c>
      <c r="F559" s="51"/>
      <c r="G559" s="126"/>
      <c r="H559" s="126"/>
      <c r="I559" s="128"/>
      <c r="J559" s="93"/>
      <c r="K559" s="126"/>
    </row>
    <row r="560" spans="1:11" x14ac:dyDescent="0.25">
      <c r="A560" s="107"/>
      <c r="B560" s="107"/>
      <c r="C560" s="50" t="s">
        <v>15</v>
      </c>
      <c r="D560" s="51">
        <v>0</v>
      </c>
      <c r="E560" s="51">
        <v>0</v>
      </c>
      <c r="F560" s="51"/>
      <c r="G560" s="126"/>
      <c r="H560" s="126"/>
      <c r="I560" s="128"/>
      <c r="J560" s="93"/>
      <c r="K560" s="126"/>
    </row>
    <row r="561" spans="1:11" x14ac:dyDescent="0.25">
      <c r="A561" s="107"/>
      <c r="B561" s="107"/>
      <c r="C561" s="50" t="s">
        <v>17</v>
      </c>
      <c r="D561" s="51">
        <v>0</v>
      </c>
      <c r="E561" s="51">
        <v>0</v>
      </c>
      <c r="F561" s="51"/>
      <c r="G561" s="126"/>
      <c r="H561" s="126"/>
      <c r="I561" s="128"/>
      <c r="J561" s="94"/>
      <c r="K561" s="126"/>
    </row>
    <row r="562" spans="1:11" ht="13.95" customHeight="1" x14ac:dyDescent="0.25">
      <c r="A562" s="107" t="s">
        <v>282</v>
      </c>
      <c r="B562" s="107" t="s">
        <v>259</v>
      </c>
      <c r="C562" s="50" t="s">
        <v>13</v>
      </c>
      <c r="D562" s="51">
        <f t="shared" ref="D562:E562" si="281">D563+D564+D565+D566</f>
        <v>2054.3000000000002</v>
      </c>
      <c r="E562" s="51">
        <f t="shared" si="281"/>
        <v>2054.3000000000002</v>
      </c>
      <c r="F562" s="51">
        <f t="shared" ref="F562:F563" si="282">E562/D562*100</f>
        <v>100</v>
      </c>
      <c r="G562" s="95" t="s">
        <v>480</v>
      </c>
      <c r="H562" s="95" t="s">
        <v>480</v>
      </c>
      <c r="I562" s="128" t="s">
        <v>433</v>
      </c>
      <c r="J562" s="92" t="s">
        <v>319</v>
      </c>
      <c r="K562" s="95"/>
    </row>
    <row r="563" spans="1:11" x14ac:dyDescent="0.25">
      <c r="A563" s="107"/>
      <c r="B563" s="107"/>
      <c r="C563" s="50" t="s">
        <v>14</v>
      </c>
      <c r="D563" s="51">
        <v>2054.3000000000002</v>
      </c>
      <c r="E563" s="57">
        <v>2054.3000000000002</v>
      </c>
      <c r="F563" s="51">
        <f t="shared" si="282"/>
        <v>100</v>
      </c>
      <c r="G563" s="96"/>
      <c r="H563" s="96"/>
      <c r="I563" s="128"/>
      <c r="J563" s="93"/>
      <c r="K563" s="96"/>
    </row>
    <row r="564" spans="1:11" x14ac:dyDescent="0.25">
      <c r="A564" s="107"/>
      <c r="B564" s="107"/>
      <c r="C564" s="50" t="s">
        <v>16</v>
      </c>
      <c r="D564" s="51">
        <v>0</v>
      </c>
      <c r="E564" s="51">
        <v>0</v>
      </c>
      <c r="F564" s="51"/>
      <c r="G564" s="96"/>
      <c r="H564" s="96"/>
      <c r="I564" s="128"/>
      <c r="J564" s="93"/>
      <c r="K564" s="96"/>
    </row>
    <row r="565" spans="1:11" x14ac:dyDescent="0.25">
      <c r="A565" s="107"/>
      <c r="B565" s="107"/>
      <c r="C565" s="50" t="s">
        <v>15</v>
      </c>
      <c r="D565" s="51">
        <v>0</v>
      </c>
      <c r="E565" s="51">
        <v>0</v>
      </c>
      <c r="F565" s="51"/>
      <c r="G565" s="96"/>
      <c r="H565" s="96"/>
      <c r="I565" s="128"/>
      <c r="J565" s="93"/>
      <c r="K565" s="96"/>
    </row>
    <row r="566" spans="1:11" x14ac:dyDescent="0.25">
      <c r="A566" s="107"/>
      <c r="B566" s="107"/>
      <c r="C566" s="50" t="s">
        <v>17</v>
      </c>
      <c r="D566" s="51">
        <v>0</v>
      </c>
      <c r="E566" s="51">
        <v>0</v>
      </c>
      <c r="F566" s="51"/>
      <c r="G566" s="97"/>
      <c r="H566" s="97"/>
      <c r="I566" s="128"/>
      <c r="J566" s="94"/>
      <c r="K566" s="97"/>
    </row>
    <row r="567" spans="1:11" s="13" customFormat="1" ht="15" customHeight="1" x14ac:dyDescent="0.25">
      <c r="A567" s="107" t="s">
        <v>283</v>
      </c>
      <c r="B567" s="107" t="s">
        <v>232</v>
      </c>
      <c r="C567" s="50" t="s">
        <v>13</v>
      </c>
      <c r="D567" s="51">
        <f t="shared" ref="D567:E567" si="283">D568+D569+D570+D571</f>
        <v>312</v>
      </c>
      <c r="E567" s="51">
        <f t="shared" si="283"/>
        <v>312</v>
      </c>
      <c r="F567" s="51">
        <f t="shared" ref="F567:F568" si="284">E567/D567*100</f>
        <v>100</v>
      </c>
      <c r="G567" s="126" t="s">
        <v>478</v>
      </c>
      <c r="H567" s="126" t="s">
        <v>478</v>
      </c>
      <c r="I567" s="128" t="s">
        <v>433</v>
      </c>
      <c r="J567" s="92" t="s">
        <v>319</v>
      </c>
      <c r="K567" s="126"/>
    </row>
    <row r="568" spans="1:11" s="13" customFormat="1" x14ac:dyDescent="0.25">
      <c r="A568" s="107"/>
      <c r="B568" s="107"/>
      <c r="C568" s="50" t="s">
        <v>14</v>
      </c>
      <c r="D568" s="51">
        <v>312</v>
      </c>
      <c r="E568" s="57">
        <v>312</v>
      </c>
      <c r="F568" s="51">
        <f t="shared" si="284"/>
        <v>100</v>
      </c>
      <c r="G568" s="126"/>
      <c r="H568" s="126"/>
      <c r="I568" s="128"/>
      <c r="J568" s="93"/>
      <c r="K568" s="126"/>
    </row>
    <row r="569" spans="1:11" s="13" customFormat="1" x14ac:dyDescent="0.25">
      <c r="A569" s="107"/>
      <c r="B569" s="107"/>
      <c r="C569" s="50" t="s">
        <v>16</v>
      </c>
      <c r="D569" s="51">
        <v>0</v>
      </c>
      <c r="E569" s="51">
        <v>0</v>
      </c>
      <c r="F569" s="51"/>
      <c r="G569" s="126"/>
      <c r="H569" s="126"/>
      <c r="I569" s="128"/>
      <c r="J569" s="93"/>
      <c r="K569" s="126"/>
    </row>
    <row r="570" spans="1:11" s="13" customFormat="1" x14ac:dyDescent="0.25">
      <c r="A570" s="107"/>
      <c r="B570" s="107"/>
      <c r="C570" s="50" t="s">
        <v>15</v>
      </c>
      <c r="D570" s="51">
        <v>0</v>
      </c>
      <c r="E570" s="51">
        <v>0</v>
      </c>
      <c r="F570" s="51"/>
      <c r="G570" s="126"/>
      <c r="H570" s="126"/>
      <c r="I570" s="128"/>
      <c r="J570" s="93"/>
      <c r="K570" s="126"/>
    </row>
    <row r="571" spans="1:11" s="13" customFormat="1" x14ac:dyDescent="0.25">
      <c r="A571" s="107"/>
      <c r="B571" s="107"/>
      <c r="C571" s="50" t="s">
        <v>17</v>
      </c>
      <c r="D571" s="51">
        <v>0</v>
      </c>
      <c r="E571" s="51">
        <v>0</v>
      </c>
      <c r="F571" s="51"/>
      <c r="G571" s="126"/>
      <c r="H571" s="126"/>
      <c r="I571" s="128"/>
      <c r="J571" s="94"/>
      <c r="K571" s="126"/>
    </row>
    <row r="572" spans="1:11" s="13" customFormat="1" ht="13.95" customHeight="1" x14ac:dyDescent="0.25">
      <c r="A572" s="107" t="s">
        <v>284</v>
      </c>
      <c r="B572" s="107" t="s">
        <v>260</v>
      </c>
      <c r="C572" s="50" t="s">
        <v>13</v>
      </c>
      <c r="D572" s="51">
        <f t="shared" ref="D572:E572" si="285">D573+D574+D575+D576</f>
        <v>937</v>
      </c>
      <c r="E572" s="51">
        <f t="shared" si="285"/>
        <v>937</v>
      </c>
      <c r="F572" s="51">
        <f t="shared" ref="F572:F573" si="286">E572/D572*100</f>
        <v>100</v>
      </c>
      <c r="G572" s="126" t="s">
        <v>526</v>
      </c>
      <c r="H572" s="126" t="s">
        <v>519</v>
      </c>
      <c r="I572" s="128" t="s">
        <v>433</v>
      </c>
      <c r="J572" s="92" t="s">
        <v>319</v>
      </c>
      <c r="K572" s="126"/>
    </row>
    <row r="573" spans="1:11" s="13" customFormat="1" x14ac:dyDescent="0.25">
      <c r="A573" s="107"/>
      <c r="B573" s="107"/>
      <c r="C573" s="50" t="s">
        <v>14</v>
      </c>
      <c r="D573" s="51">
        <v>937</v>
      </c>
      <c r="E573" s="57">
        <v>937</v>
      </c>
      <c r="F573" s="51">
        <f t="shared" si="286"/>
        <v>100</v>
      </c>
      <c r="G573" s="126"/>
      <c r="H573" s="126"/>
      <c r="I573" s="128"/>
      <c r="J573" s="93"/>
      <c r="K573" s="126"/>
    </row>
    <row r="574" spans="1:11" s="13" customFormat="1" x14ac:dyDescent="0.25">
      <c r="A574" s="107"/>
      <c r="B574" s="107"/>
      <c r="C574" s="50" t="s">
        <v>16</v>
      </c>
      <c r="D574" s="51">
        <v>0</v>
      </c>
      <c r="E574" s="51">
        <v>0</v>
      </c>
      <c r="F574" s="51"/>
      <c r="G574" s="126"/>
      <c r="H574" s="126"/>
      <c r="I574" s="128"/>
      <c r="J574" s="93"/>
      <c r="K574" s="126"/>
    </row>
    <row r="575" spans="1:11" s="13" customFormat="1" x14ac:dyDescent="0.25">
      <c r="A575" s="107"/>
      <c r="B575" s="107"/>
      <c r="C575" s="50" t="s">
        <v>15</v>
      </c>
      <c r="D575" s="51">
        <v>0</v>
      </c>
      <c r="E575" s="51">
        <v>0</v>
      </c>
      <c r="F575" s="51"/>
      <c r="G575" s="126"/>
      <c r="H575" s="126"/>
      <c r="I575" s="128"/>
      <c r="J575" s="93"/>
      <c r="K575" s="126"/>
    </row>
    <row r="576" spans="1:11" s="13" customFormat="1" ht="29.4" customHeight="1" x14ac:dyDescent="0.25">
      <c r="A576" s="107"/>
      <c r="B576" s="107"/>
      <c r="C576" s="50" t="s">
        <v>17</v>
      </c>
      <c r="D576" s="51">
        <v>0</v>
      </c>
      <c r="E576" s="51">
        <v>0</v>
      </c>
      <c r="F576" s="51"/>
      <c r="G576" s="126"/>
      <c r="H576" s="126"/>
      <c r="I576" s="128"/>
      <c r="J576" s="94"/>
      <c r="K576" s="126"/>
    </row>
    <row r="577" spans="1:11" s="13" customFormat="1" ht="13.95" customHeight="1" x14ac:dyDescent="0.25">
      <c r="A577" s="107" t="s">
        <v>285</v>
      </c>
      <c r="B577" s="107" t="s">
        <v>261</v>
      </c>
      <c r="C577" s="50" t="s">
        <v>13</v>
      </c>
      <c r="D577" s="51">
        <f t="shared" ref="D577:E577" si="287">D578+D579+D580+D581</f>
        <v>617.5</v>
      </c>
      <c r="E577" s="51">
        <f t="shared" si="287"/>
        <v>617.5</v>
      </c>
      <c r="F577" s="51">
        <f t="shared" ref="F577:F578" si="288">E577/D577*100</f>
        <v>100</v>
      </c>
      <c r="G577" s="95" t="s">
        <v>527</v>
      </c>
      <c r="H577" s="126" t="s">
        <v>519</v>
      </c>
      <c r="I577" s="128" t="s">
        <v>433</v>
      </c>
      <c r="J577" s="92" t="s">
        <v>319</v>
      </c>
      <c r="K577" s="126"/>
    </row>
    <row r="578" spans="1:11" s="13" customFormat="1" x14ac:dyDescent="0.25">
      <c r="A578" s="107"/>
      <c r="B578" s="107"/>
      <c r="C578" s="50" t="s">
        <v>14</v>
      </c>
      <c r="D578" s="51">
        <v>617.5</v>
      </c>
      <c r="E578" s="57">
        <v>617.5</v>
      </c>
      <c r="F578" s="51">
        <f t="shared" si="288"/>
        <v>100</v>
      </c>
      <c r="G578" s="96"/>
      <c r="H578" s="126"/>
      <c r="I578" s="128"/>
      <c r="J578" s="93"/>
      <c r="K578" s="126"/>
    </row>
    <row r="579" spans="1:11" s="13" customFormat="1" x14ac:dyDescent="0.25">
      <c r="A579" s="107"/>
      <c r="B579" s="107"/>
      <c r="C579" s="50" t="s">
        <v>16</v>
      </c>
      <c r="D579" s="51">
        <v>0</v>
      </c>
      <c r="E579" s="51">
        <v>0</v>
      </c>
      <c r="F579" s="51"/>
      <c r="G579" s="96"/>
      <c r="H579" s="126"/>
      <c r="I579" s="128"/>
      <c r="J579" s="93"/>
      <c r="K579" s="126"/>
    </row>
    <row r="580" spans="1:11" s="13" customFormat="1" x14ac:dyDescent="0.25">
      <c r="A580" s="107"/>
      <c r="B580" s="107"/>
      <c r="C580" s="50" t="s">
        <v>15</v>
      </c>
      <c r="D580" s="51">
        <v>0</v>
      </c>
      <c r="E580" s="51">
        <v>0</v>
      </c>
      <c r="F580" s="51"/>
      <c r="G580" s="96"/>
      <c r="H580" s="126"/>
      <c r="I580" s="128"/>
      <c r="J580" s="93"/>
      <c r="K580" s="126"/>
    </row>
    <row r="581" spans="1:11" s="13" customFormat="1" ht="32.4" customHeight="1" x14ac:dyDescent="0.25">
      <c r="A581" s="107"/>
      <c r="B581" s="107"/>
      <c r="C581" s="50" t="s">
        <v>17</v>
      </c>
      <c r="D581" s="51">
        <v>0</v>
      </c>
      <c r="E581" s="51">
        <v>0</v>
      </c>
      <c r="F581" s="51"/>
      <c r="G581" s="97"/>
      <c r="H581" s="126"/>
      <c r="I581" s="128"/>
      <c r="J581" s="94"/>
      <c r="K581" s="126"/>
    </row>
    <row r="582" spans="1:11" s="13" customFormat="1" ht="13.95" customHeight="1" x14ac:dyDescent="0.25">
      <c r="A582" s="107" t="s">
        <v>286</v>
      </c>
      <c r="B582" s="107" t="s">
        <v>262</v>
      </c>
      <c r="C582" s="50" t="s">
        <v>13</v>
      </c>
      <c r="D582" s="51">
        <f t="shared" ref="D582:E582" si="289">D583+D584+D585+D586</f>
        <v>505.8</v>
      </c>
      <c r="E582" s="51">
        <f t="shared" si="289"/>
        <v>505.8</v>
      </c>
      <c r="F582" s="51">
        <f t="shared" ref="F582:F583" si="290">E582/D582*100</f>
        <v>100</v>
      </c>
      <c r="G582" s="95" t="s">
        <v>528</v>
      </c>
      <c r="H582" s="126" t="s">
        <v>519</v>
      </c>
      <c r="I582" s="128" t="s">
        <v>433</v>
      </c>
      <c r="J582" s="92" t="s">
        <v>319</v>
      </c>
      <c r="K582" s="126"/>
    </row>
    <row r="583" spans="1:11" s="13" customFormat="1" x14ac:dyDescent="0.25">
      <c r="A583" s="107"/>
      <c r="B583" s="107"/>
      <c r="C583" s="50" t="s">
        <v>14</v>
      </c>
      <c r="D583" s="51">
        <v>505.8</v>
      </c>
      <c r="E583" s="57">
        <v>505.8</v>
      </c>
      <c r="F583" s="51">
        <f t="shared" si="290"/>
        <v>100</v>
      </c>
      <c r="G583" s="96"/>
      <c r="H583" s="126"/>
      <c r="I583" s="128"/>
      <c r="J583" s="93"/>
      <c r="K583" s="126"/>
    </row>
    <row r="584" spans="1:11" s="13" customFormat="1" x14ac:dyDescent="0.25">
      <c r="A584" s="107"/>
      <c r="B584" s="107"/>
      <c r="C584" s="50" t="s">
        <v>16</v>
      </c>
      <c r="D584" s="51">
        <v>0</v>
      </c>
      <c r="E584" s="51">
        <v>0</v>
      </c>
      <c r="F584" s="51"/>
      <c r="G584" s="96"/>
      <c r="H584" s="126"/>
      <c r="I584" s="128"/>
      <c r="J584" s="93"/>
      <c r="K584" s="126"/>
    </row>
    <row r="585" spans="1:11" s="13" customFormat="1" x14ac:dyDescent="0.25">
      <c r="A585" s="107"/>
      <c r="B585" s="107"/>
      <c r="C585" s="50" t="s">
        <v>15</v>
      </c>
      <c r="D585" s="51">
        <v>0</v>
      </c>
      <c r="E585" s="51">
        <v>0</v>
      </c>
      <c r="F585" s="51"/>
      <c r="G585" s="96"/>
      <c r="H585" s="126"/>
      <c r="I585" s="128"/>
      <c r="J585" s="93"/>
      <c r="K585" s="126"/>
    </row>
    <row r="586" spans="1:11" s="13" customFormat="1" ht="81" customHeight="1" x14ac:dyDescent="0.25">
      <c r="A586" s="107"/>
      <c r="B586" s="107"/>
      <c r="C586" s="50" t="s">
        <v>17</v>
      </c>
      <c r="D586" s="51">
        <v>0</v>
      </c>
      <c r="E586" s="51">
        <v>0</v>
      </c>
      <c r="F586" s="51"/>
      <c r="G586" s="97"/>
      <c r="H586" s="126"/>
      <c r="I586" s="128"/>
      <c r="J586" s="94"/>
      <c r="K586" s="126"/>
    </row>
    <row r="587" spans="1:11" s="13" customFormat="1" ht="13.95" customHeight="1" x14ac:dyDescent="0.25">
      <c r="A587" s="107" t="s">
        <v>287</v>
      </c>
      <c r="B587" s="107" t="s">
        <v>263</v>
      </c>
      <c r="C587" s="50" t="s">
        <v>13</v>
      </c>
      <c r="D587" s="51">
        <f t="shared" ref="D587:E587" si="291">D588+D589+D590+D591</f>
        <v>2900</v>
      </c>
      <c r="E587" s="51">
        <f t="shared" si="291"/>
        <v>2900</v>
      </c>
      <c r="F587" s="51">
        <f t="shared" ref="F587:F588" si="292">E587/D587*100</f>
        <v>100</v>
      </c>
      <c r="G587" s="126" t="s">
        <v>529</v>
      </c>
      <c r="H587" s="126" t="s">
        <v>519</v>
      </c>
      <c r="I587" s="128" t="s">
        <v>433</v>
      </c>
      <c r="J587" s="92" t="s">
        <v>319</v>
      </c>
      <c r="K587" s="126"/>
    </row>
    <row r="588" spans="1:11" s="13" customFormat="1" x14ac:dyDescent="0.25">
      <c r="A588" s="107"/>
      <c r="B588" s="107"/>
      <c r="C588" s="50" t="s">
        <v>14</v>
      </c>
      <c r="D588" s="51">
        <v>2900</v>
      </c>
      <c r="E588" s="57">
        <v>2900</v>
      </c>
      <c r="F588" s="51">
        <f t="shared" si="292"/>
        <v>100</v>
      </c>
      <c r="G588" s="126"/>
      <c r="H588" s="126"/>
      <c r="I588" s="128"/>
      <c r="J588" s="93"/>
      <c r="K588" s="126"/>
    </row>
    <row r="589" spans="1:11" s="13" customFormat="1" x14ac:dyDescent="0.25">
      <c r="A589" s="107"/>
      <c r="B589" s="107"/>
      <c r="C589" s="50" t="s">
        <v>16</v>
      </c>
      <c r="D589" s="51">
        <v>0</v>
      </c>
      <c r="E589" s="51">
        <v>0</v>
      </c>
      <c r="F589" s="51"/>
      <c r="G589" s="126"/>
      <c r="H589" s="126"/>
      <c r="I589" s="128"/>
      <c r="J589" s="93"/>
      <c r="K589" s="126"/>
    </row>
    <row r="590" spans="1:11" s="13" customFormat="1" x14ac:dyDescent="0.25">
      <c r="A590" s="107"/>
      <c r="B590" s="107"/>
      <c r="C590" s="50" t="s">
        <v>15</v>
      </c>
      <c r="D590" s="51">
        <v>0</v>
      </c>
      <c r="E590" s="51">
        <v>0</v>
      </c>
      <c r="F590" s="51"/>
      <c r="G590" s="126"/>
      <c r="H590" s="126"/>
      <c r="I590" s="128"/>
      <c r="J590" s="93"/>
      <c r="K590" s="126"/>
    </row>
    <row r="591" spans="1:11" s="13" customFormat="1" ht="72.599999999999994" customHeight="1" x14ac:dyDescent="0.25">
      <c r="A591" s="107"/>
      <c r="B591" s="107"/>
      <c r="C591" s="50" t="s">
        <v>17</v>
      </c>
      <c r="D591" s="51">
        <v>0</v>
      </c>
      <c r="E591" s="51">
        <v>0</v>
      </c>
      <c r="F591" s="51"/>
      <c r="G591" s="126"/>
      <c r="H591" s="126"/>
      <c r="I591" s="128"/>
      <c r="J591" s="94"/>
      <c r="K591" s="126"/>
    </row>
    <row r="592" spans="1:11" s="13" customFormat="1" ht="13.95" customHeight="1" x14ac:dyDescent="0.25">
      <c r="A592" s="107" t="s">
        <v>288</v>
      </c>
      <c r="B592" s="107" t="s">
        <v>264</v>
      </c>
      <c r="C592" s="50" t="s">
        <v>13</v>
      </c>
      <c r="D592" s="51">
        <f t="shared" ref="D592:E592" si="293">D593+D594+D595+D596</f>
        <v>51034.7</v>
      </c>
      <c r="E592" s="51">
        <f t="shared" si="293"/>
        <v>52924.3</v>
      </c>
      <c r="F592" s="51">
        <f t="shared" ref="F592:F593" si="294">E592/D592*100</f>
        <v>103.70257883361714</v>
      </c>
      <c r="G592" s="126" t="s">
        <v>496</v>
      </c>
      <c r="H592" s="126" t="s">
        <v>496</v>
      </c>
      <c r="I592" s="128" t="s">
        <v>433</v>
      </c>
      <c r="J592" s="92" t="s">
        <v>319</v>
      </c>
      <c r="K592" s="126"/>
    </row>
    <row r="593" spans="1:11" s="13" customFormat="1" x14ac:dyDescent="0.25">
      <c r="A593" s="107"/>
      <c r="B593" s="107"/>
      <c r="C593" s="50" t="s">
        <v>14</v>
      </c>
      <c r="D593" s="51">
        <v>51034.7</v>
      </c>
      <c r="E593" s="57">
        <v>52924.3</v>
      </c>
      <c r="F593" s="51">
        <f t="shared" si="294"/>
        <v>103.70257883361714</v>
      </c>
      <c r="G593" s="126"/>
      <c r="H593" s="126"/>
      <c r="I593" s="128"/>
      <c r="J593" s="93"/>
      <c r="K593" s="126"/>
    </row>
    <row r="594" spans="1:11" s="13" customFormat="1" x14ac:dyDescent="0.25">
      <c r="A594" s="107"/>
      <c r="B594" s="107"/>
      <c r="C594" s="50" t="s">
        <v>16</v>
      </c>
      <c r="D594" s="51">
        <v>0</v>
      </c>
      <c r="E594" s="51">
        <v>0</v>
      </c>
      <c r="F594" s="51"/>
      <c r="G594" s="126"/>
      <c r="H594" s="126"/>
      <c r="I594" s="128"/>
      <c r="J594" s="93"/>
      <c r="K594" s="126"/>
    </row>
    <row r="595" spans="1:11" s="13" customFormat="1" x14ac:dyDescent="0.25">
      <c r="A595" s="107"/>
      <c r="B595" s="107"/>
      <c r="C595" s="50" t="s">
        <v>15</v>
      </c>
      <c r="D595" s="51">
        <v>0</v>
      </c>
      <c r="E595" s="51">
        <v>0</v>
      </c>
      <c r="F595" s="51"/>
      <c r="G595" s="126"/>
      <c r="H595" s="126"/>
      <c r="I595" s="128"/>
      <c r="J595" s="93"/>
      <c r="K595" s="126"/>
    </row>
    <row r="596" spans="1:11" s="13" customFormat="1" ht="33.6" customHeight="1" x14ac:dyDescent="0.25">
      <c r="A596" s="107"/>
      <c r="B596" s="107"/>
      <c r="C596" s="50" t="s">
        <v>17</v>
      </c>
      <c r="D596" s="51">
        <v>0</v>
      </c>
      <c r="E596" s="51">
        <v>0</v>
      </c>
      <c r="F596" s="51"/>
      <c r="G596" s="126"/>
      <c r="H596" s="126"/>
      <c r="I596" s="128"/>
      <c r="J596" s="94"/>
      <c r="K596" s="126"/>
    </row>
    <row r="597" spans="1:11" s="13" customFormat="1" ht="13.95" customHeight="1" x14ac:dyDescent="0.25">
      <c r="A597" s="107" t="s">
        <v>289</v>
      </c>
      <c r="B597" s="107" t="s">
        <v>265</v>
      </c>
      <c r="C597" s="50" t="s">
        <v>13</v>
      </c>
      <c r="D597" s="51">
        <f t="shared" ref="D597:E597" si="295">D598+D599+D600+D601</f>
        <v>2861.6</v>
      </c>
      <c r="E597" s="51">
        <f t="shared" si="295"/>
        <v>2861.6</v>
      </c>
      <c r="F597" s="51">
        <f t="shared" ref="F597:F598" si="296">E597/D597*100</f>
        <v>100</v>
      </c>
      <c r="G597" s="126" t="s">
        <v>498</v>
      </c>
      <c r="H597" s="126" t="s">
        <v>501</v>
      </c>
      <c r="I597" s="128" t="s">
        <v>433</v>
      </c>
      <c r="J597" s="92" t="s">
        <v>319</v>
      </c>
      <c r="K597" s="126" t="s">
        <v>497</v>
      </c>
    </row>
    <row r="598" spans="1:11" s="13" customFormat="1" x14ac:dyDescent="0.25">
      <c r="A598" s="107"/>
      <c r="B598" s="107"/>
      <c r="C598" s="50" t="s">
        <v>14</v>
      </c>
      <c r="D598" s="51">
        <v>2861.6</v>
      </c>
      <c r="E598" s="57">
        <v>2861.6</v>
      </c>
      <c r="F598" s="51">
        <f t="shared" si="296"/>
        <v>100</v>
      </c>
      <c r="G598" s="126"/>
      <c r="H598" s="126"/>
      <c r="I598" s="128"/>
      <c r="J598" s="93"/>
      <c r="K598" s="126"/>
    </row>
    <row r="599" spans="1:11" s="13" customFormat="1" x14ac:dyDescent="0.25">
      <c r="A599" s="107"/>
      <c r="B599" s="107"/>
      <c r="C599" s="50" t="s">
        <v>16</v>
      </c>
      <c r="D599" s="51">
        <v>0</v>
      </c>
      <c r="E599" s="51">
        <v>0</v>
      </c>
      <c r="F599" s="51"/>
      <c r="G599" s="126"/>
      <c r="H599" s="126"/>
      <c r="I599" s="128"/>
      <c r="J599" s="93"/>
      <c r="K599" s="126"/>
    </row>
    <row r="600" spans="1:11" s="13" customFormat="1" x14ac:dyDescent="0.25">
      <c r="A600" s="107"/>
      <c r="B600" s="107"/>
      <c r="C600" s="50" t="s">
        <v>15</v>
      </c>
      <c r="D600" s="51">
        <v>0</v>
      </c>
      <c r="E600" s="51">
        <v>0</v>
      </c>
      <c r="F600" s="51"/>
      <c r="G600" s="126"/>
      <c r="H600" s="126"/>
      <c r="I600" s="128"/>
      <c r="J600" s="93"/>
      <c r="K600" s="126"/>
    </row>
    <row r="601" spans="1:11" s="13" customFormat="1" x14ac:dyDescent="0.25">
      <c r="A601" s="107"/>
      <c r="B601" s="107"/>
      <c r="C601" s="50" t="s">
        <v>17</v>
      </c>
      <c r="D601" s="51">
        <v>0</v>
      </c>
      <c r="E601" s="51">
        <v>0</v>
      </c>
      <c r="F601" s="51"/>
      <c r="G601" s="126"/>
      <c r="H601" s="126"/>
      <c r="I601" s="128"/>
      <c r="J601" s="94"/>
      <c r="K601" s="126"/>
    </row>
    <row r="602" spans="1:11" s="13" customFormat="1" ht="13.95" customHeight="1" x14ac:dyDescent="0.25">
      <c r="A602" s="107" t="s">
        <v>290</v>
      </c>
      <c r="B602" s="107" t="s">
        <v>266</v>
      </c>
      <c r="C602" s="50" t="s">
        <v>13</v>
      </c>
      <c r="D602" s="51">
        <f t="shared" ref="D602:E602" si="297">D603+D604+D605+D606</f>
        <v>1665.6</v>
      </c>
      <c r="E602" s="51">
        <f t="shared" si="297"/>
        <v>1665.6</v>
      </c>
      <c r="F602" s="51">
        <f t="shared" ref="F602:F603" si="298">E602/D602*100</f>
        <v>100</v>
      </c>
      <c r="G602" s="126" t="s">
        <v>502</v>
      </c>
      <c r="H602" s="126" t="s">
        <v>502</v>
      </c>
      <c r="I602" s="128" t="s">
        <v>433</v>
      </c>
      <c r="J602" s="92" t="s">
        <v>319</v>
      </c>
      <c r="K602" s="126"/>
    </row>
    <row r="603" spans="1:11" s="13" customFormat="1" x14ac:dyDescent="0.25">
      <c r="A603" s="107"/>
      <c r="B603" s="107"/>
      <c r="C603" s="50" t="s">
        <v>14</v>
      </c>
      <c r="D603" s="51">
        <v>1665.6</v>
      </c>
      <c r="E603" s="57">
        <v>1665.6</v>
      </c>
      <c r="F603" s="51">
        <f t="shared" si="298"/>
        <v>100</v>
      </c>
      <c r="G603" s="126"/>
      <c r="H603" s="126"/>
      <c r="I603" s="128"/>
      <c r="J603" s="93"/>
      <c r="K603" s="126"/>
    </row>
    <row r="604" spans="1:11" s="13" customFormat="1" x14ac:dyDescent="0.25">
      <c r="A604" s="107"/>
      <c r="B604" s="107"/>
      <c r="C604" s="50" t="s">
        <v>16</v>
      </c>
      <c r="D604" s="51">
        <v>0</v>
      </c>
      <c r="E604" s="51">
        <v>0</v>
      </c>
      <c r="F604" s="51"/>
      <c r="G604" s="126"/>
      <c r="H604" s="126"/>
      <c r="I604" s="128"/>
      <c r="J604" s="93"/>
      <c r="K604" s="126"/>
    </row>
    <row r="605" spans="1:11" s="13" customFormat="1" x14ac:dyDescent="0.25">
      <c r="A605" s="107"/>
      <c r="B605" s="107"/>
      <c r="C605" s="50" t="s">
        <v>15</v>
      </c>
      <c r="D605" s="51">
        <v>0</v>
      </c>
      <c r="E605" s="51">
        <v>0</v>
      </c>
      <c r="F605" s="51"/>
      <c r="G605" s="126"/>
      <c r="H605" s="126"/>
      <c r="I605" s="128"/>
      <c r="J605" s="93"/>
      <c r="K605" s="126"/>
    </row>
    <row r="606" spans="1:11" s="13" customFormat="1" x14ac:dyDescent="0.25">
      <c r="A606" s="107"/>
      <c r="B606" s="107"/>
      <c r="C606" s="50" t="s">
        <v>17</v>
      </c>
      <c r="D606" s="51">
        <v>0</v>
      </c>
      <c r="E606" s="51">
        <v>0</v>
      </c>
      <c r="F606" s="51"/>
      <c r="G606" s="126"/>
      <c r="H606" s="126"/>
      <c r="I606" s="128"/>
      <c r="J606" s="94"/>
      <c r="K606" s="126"/>
    </row>
    <row r="607" spans="1:11" s="13" customFormat="1" ht="13.95" customHeight="1" x14ac:dyDescent="0.25">
      <c r="A607" s="107" t="s">
        <v>291</v>
      </c>
      <c r="B607" s="107" t="s">
        <v>267</v>
      </c>
      <c r="C607" s="50" t="s">
        <v>13</v>
      </c>
      <c r="D607" s="51">
        <f t="shared" ref="D607:E607" si="299">D608+D609+D610+D611</f>
        <v>1559.5</v>
      </c>
      <c r="E607" s="51">
        <f t="shared" si="299"/>
        <v>1559.5</v>
      </c>
      <c r="F607" s="51">
        <f t="shared" ref="F607:F608" si="300">E607/D607*100</f>
        <v>100</v>
      </c>
      <c r="G607" s="126" t="s">
        <v>503</v>
      </c>
      <c r="H607" s="126" t="s">
        <v>503</v>
      </c>
      <c r="I607" s="128" t="s">
        <v>433</v>
      </c>
      <c r="J607" s="92" t="s">
        <v>319</v>
      </c>
      <c r="K607" s="126"/>
    </row>
    <row r="608" spans="1:11" s="13" customFormat="1" x14ac:dyDescent="0.25">
      <c r="A608" s="107"/>
      <c r="B608" s="107"/>
      <c r="C608" s="50" t="s">
        <v>14</v>
      </c>
      <c r="D608" s="51">
        <v>1559.5</v>
      </c>
      <c r="E608" s="57">
        <v>1559.5</v>
      </c>
      <c r="F608" s="51">
        <f t="shared" si="300"/>
        <v>100</v>
      </c>
      <c r="G608" s="126"/>
      <c r="H608" s="126"/>
      <c r="I608" s="128"/>
      <c r="J608" s="93"/>
      <c r="K608" s="126"/>
    </row>
    <row r="609" spans="1:11" s="13" customFormat="1" x14ac:dyDescent="0.25">
      <c r="A609" s="107"/>
      <c r="B609" s="107"/>
      <c r="C609" s="50" t="s">
        <v>16</v>
      </c>
      <c r="D609" s="51">
        <v>0</v>
      </c>
      <c r="E609" s="51">
        <v>0</v>
      </c>
      <c r="F609" s="51"/>
      <c r="G609" s="126"/>
      <c r="H609" s="126"/>
      <c r="I609" s="128"/>
      <c r="J609" s="93"/>
      <c r="K609" s="126"/>
    </row>
    <row r="610" spans="1:11" s="13" customFormat="1" x14ac:dyDescent="0.25">
      <c r="A610" s="107"/>
      <c r="B610" s="107"/>
      <c r="C610" s="50" t="s">
        <v>15</v>
      </c>
      <c r="D610" s="51">
        <v>0</v>
      </c>
      <c r="E610" s="51">
        <v>0</v>
      </c>
      <c r="F610" s="51"/>
      <c r="G610" s="126"/>
      <c r="H610" s="126"/>
      <c r="I610" s="128"/>
      <c r="J610" s="93"/>
      <c r="K610" s="126"/>
    </row>
    <row r="611" spans="1:11" s="13" customFormat="1" x14ac:dyDescent="0.25">
      <c r="A611" s="107"/>
      <c r="B611" s="107"/>
      <c r="C611" s="50" t="s">
        <v>17</v>
      </c>
      <c r="D611" s="51">
        <v>0</v>
      </c>
      <c r="E611" s="51">
        <v>0</v>
      </c>
      <c r="F611" s="51"/>
      <c r="G611" s="126"/>
      <c r="H611" s="126"/>
      <c r="I611" s="128"/>
      <c r="J611" s="94"/>
      <c r="K611" s="126"/>
    </row>
    <row r="612" spans="1:11" s="13" customFormat="1" ht="13.95" customHeight="1" x14ac:dyDescent="0.25">
      <c r="A612" s="107" t="s">
        <v>292</v>
      </c>
      <c r="B612" s="107" t="s">
        <v>268</v>
      </c>
      <c r="C612" s="50" t="s">
        <v>13</v>
      </c>
      <c r="D612" s="51">
        <f t="shared" ref="D612:E612" si="301">D613+D614+D615+D616</f>
        <v>210</v>
      </c>
      <c r="E612" s="51">
        <f t="shared" si="301"/>
        <v>210</v>
      </c>
      <c r="F612" s="51">
        <f t="shared" ref="F612:F613" si="302">E612/D612*100</f>
        <v>100</v>
      </c>
      <c r="G612" s="126" t="s">
        <v>530</v>
      </c>
      <c r="H612" s="126" t="s">
        <v>519</v>
      </c>
      <c r="I612" s="128" t="s">
        <v>433</v>
      </c>
      <c r="J612" s="92" t="s">
        <v>319</v>
      </c>
      <c r="K612" s="126"/>
    </row>
    <row r="613" spans="1:11" s="13" customFormat="1" x14ac:dyDescent="0.25">
      <c r="A613" s="107"/>
      <c r="B613" s="107"/>
      <c r="C613" s="50" t="s">
        <v>14</v>
      </c>
      <c r="D613" s="51">
        <v>210</v>
      </c>
      <c r="E613" s="57">
        <v>210</v>
      </c>
      <c r="F613" s="51">
        <f t="shared" si="302"/>
        <v>100</v>
      </c>
      <c r="G613" s="126"/>
      <c r="H613" s="126"/>
      <c r="I613" s="128"/>
      <c r="J613" s="93"/>
      <c r="K613" s="126"/>
    </row>
    <row r="614" spans="1:11" s="13" customFormat="1" x14ac:dyDescent="0.25">
      <c r="A614" s="107"/>
      <c r="B614" s="107"/>
      <c r="C614" s="50" t="s">
        <v>16</v>
      </c>
      <c r="D614" s="51">
        <v>0</v>
      </c>
      <c r="E614" s="51">
        <v>0</v>
      </c>
      <c r="F614" s="51"/>
      <c r="G614" s="126"/>
      <c r="H614" s="126"/>
      <c r="I614" s="128"/>
      <c r="J614" s="93"/>
      <c r="K614" s="126"/>
    </row>
    <row r="615" spans="1:11" s="13" customFormat="1" x14ac:dyDescent="0.25">
      <c r="A615" s="107"/>
      <c r="B615" s="107"/>
      <c r="C615" s="50" t="s">
        <v>15</v>
      </c>
      <c r="D615" s="51">
        <v>0</v>
      </c>
      <c r="E615" s="51">
        <v>0</v>
      </c>
      <c r="F615" s="51"/>
      <c r="G615" s="126"/>
      <c r="H615" s="126"/>
      <c r="I615" s="128"/>
      <c r="J615" s="93"/>
      <c r="K615" s="126"/>
    </row>
    <row r="616" spans="1:11" s="13" customFormat="1" ht="35.4" customHeight="1" x14ac:dyDescent="0.25">
      <c r="A616" s="107"/>
      <c r="B616" s="107"/>
      <c r="C616" s="50" t="s">
        <v>17</v>
      </c>
      <c r="D616" s="51">
        <v>0</v>
      </c>
      <c r="E616" s="51">
        <v>0</v>
      </c>
      <c r="F616" s="51"/>
      <c r="G616" s="126"/>
      <c r="H616" s="126"/>
      <c r="I616" s="128"/>
      <c r="J616" s="94"/>
      <c r="K616" s="126"/>
    </row>
    <row r="617" spans="1:11" s="13" customFormat="1" ht="13.95" customHeight="1" x14ac:dyDescent="0.25">
      <c r="A617" s="107" t="s">
        <v>293</v>
      </c>
      <c r="B617" s="107" t="s">
        <v>269</v>
      </c>
      <c r="C617" s="50" t="s">
        <v>13</v>
      </c>
      <c r="D617" s="51">
        <f t="shared" ref="D617:E617" si="303">D618+D619+D620+D621</f>
        <v>174</v>
      </c>
      <c r="E617" s="51">
        <f t="shared" si="303"/>
        <v>174</v>
      </c>
      <c r="F617" s="51">
        <f t="shared" ref="F617:F618" si="304">E617/D617*100</f>
        <v>100</v>
      </c>
      <c r="G617" s="126" t="s">
        <v>504</v>
      </c>
      <c r="H617" s="126" t="s">
        <v>504</v>
      </c>
      <c r="I617" s="128" t="s">
        <v>433</v>
      </c>
      <c r="J617" s="92" t="s">
        <v>319</v>
      </c>
      <c r="K617" s="126"/>
    </row>
    <row r="618" spans="1:11" s="13" customFormat="1" x14ac:dyDescent="0.25">
      <c r="A618" s="107"/>
      <c r="B618" s="107"/>
      <c r="C618" s="50" t="s">
        <v>14</v>
      </c>
      <c r="D618" s="51">
        <v>174</v>
      </c>
      <c r="E618" s="57">
        <v>174</v>
      </c>
      <c r="F618" s="51">
        <f t="shared" si="304"/>
        <v>100</v>
      </c>
      <c r="G618" s="126"/>
      <c r="H618" s="126"/>
      <c r="I618" s="128"/>
      <c r="J618" s="93"/>
      <c r="K618" s="126"/>
    </row>
    <row r="619" spans="1:11" s="13" customFormat="1" x14ac:dyDescent="0.25">
      <c r="A619" s="107"/>
      <c r="B619" s="107"/>
      <c r="C619" s="50" t="s">
        <v>16</v>
      </c>
      <c r="D619" s="51">
        <v>0</v>
      </c>
      <c r="E619" s="51">
        <v>0</v>
      </c>
      <c r="F619" s="51"/>
      <c r="G619" s="126"/>
      <c r="H619" s="126"/>
      <c r="I619" s="128"/>
      <c r="J619" s="93"/>
      <c r="K619" s="126"/>
    </row>
    <row r="620" spans="1:11" s="13" customFormat="1" x14ac:dyDescent="0.25">
      <c r="A620" s="107"/>
      <c r="B620" s="107"/>
      <c r="C620" s="50" t="s">
        <v>15</v>
      </c>
      <c r="D620" s="51">
        <v>0</v>
      </c>
      <c r="E620" s="51">
        <v>0</v>
      </c>
      <c r="F620" s="51"/>
      <c r="G620" s="126"/>
      <c r="H620" s="126"/>
      <c r="I620" s="128"/>
      <c r="J620" s="93"/>
      <c r="K620" s="126"/>
    </row>
    <row r="621" spans="1:11" s="13" customFormat="1" x14ac:dyDescent="0.25">
      <c r="A621" s="107"/>
      <c r="B621" s="107"/>
      <c r="C621" s="50" t="s">
        <v>17</v>
      </c>
      <c r="D621" s="51">
        <v>0</v>
      </c>
      <c r="E621" s="51">
        <v>0</v>
      </c>
      <c r="F621" s="51"/>
      <c r="G621" s="126"/>
      <c r="H621" s="126"/>
      <c r="I621" s="128"/>
      <c r="J621" s="94"/>
      <c r="K621" s="126"/>
    </row>
    <row r="622" spans="1:11" s="13" customFormat="1" ht="13.95" customHeight="1" x14ac:dyDescent="0.25">
      <c r="A622" s="158" t="s">
        <v>294</v>
      </c>
      <c r="B622" s="107" t="s">
        <v>270</v>
      </c>
      <c r="C622" s="50" t="s">
        <v>13</v>
      </c>
      <c r="D622" s="51">
        <f t="shared" ref="D622:E622" si="305">D623+D624+D625+D626</f>
        <v>172189.5</v>
      </c>
      <c r="E622" s="51">
        <f t="shared" si="305"/>
        <v>172558.5</v>
      </c>
      <c r="F622" s="51">
        <f t="shared" ref="F622:F623" si="306">E622/D622*100</f>
        <v>100.21429878128458</v>
      </c>
      <c r="G622" s="126" t="s">
        <v>499</v>
      </c>
      <c r="H622" s="126" t="s">
        <v>500</v>
      </c>
      <c r="I622" s="128" t="s">
        <v>433</v>
      </c>
      <c r="J622" s="92" t="s">
        <v>319</v>
      </c>
      <c r="K622" s="126" t="s">
        <v>497</v>
      </c>
    </row>
    <row r="623" spans="1:11" s="13" customFormat="1" x14ac:dyDescent="0.25">
      <c r="A623" s="107"/>
      <c r="B623" s="107"/>
      <c r="C623" s="50" t="s">
        <v>14</v>
      </c>
      <c r="D623" s="51">
        <v>172189.5</v>
      </c>
      <c r="E623" s="57">
        <v>172558.5</v>
      </c>
      <c r="F623" s="51">
        <f t="shared" si="306"/>
        <v>100.21429878128458</v>
      </c>
      <c r="G623" s="126"/>
      <c r="H623" s="126"/>
      <c r="I623" s="128"/>
      <c r="J623" s="93"/>
      <c r="K623" s="126"/>
    </row>
    <row r="624" spans="1:11" s="13" customFormat="1" x14ac:dyDescent="0.25">
      <c r="A624" s="107"/>
      <c r="B624" s="107"/>
      <c r="C624" s="50" t="s">
        <v>16</v>
      </c>
      <c r="D624" s="51">
        <v>0</v>
      </c>
      <c r="E624" s="51">
        <v>0</v>
      </c>
      <c r="F624" s="51"/>
      <c r="G624" s="126"/>
      <c r="H624" s="126"/>
      <c r="I624" s="128"/>
      <c r="J624" s="93"/>
      <c r="K624" s="126"/>
    </row>
    <row r="625" spans="1:11" s="13" customFormat="1" x14ac:dyDescent="0.25">
      <c r="A625" s="107"/>
      <c r="B625" s="107"/>
      <c r="C625" s="50" t="s">
        <v>15</v>
      </c>
      <c r="D625" s="51">
        <v>0</v>
      </c>
      <c r="E625" s="51">
        <v>0</v>
      </c>
      <c r="F625" s="51"/>
      <c r="G625" s="126"/>
      <c r="H625" s="126"/>
      <c r="I625" s="128"/>
      <c r="J625" s="93"/>
      <c r="K625" s="126"/>
    </row>
    <row r="626" spans="1:11" s="13" customFormat="1" x14ac:dyDescent="0.25">
      <c r="A626" s="107"/>
      <c r="B626" s="107"/>
      <c r="C626" s="50" t="s">
        <v>17</v>
      </c>
      <c r="D626" s="51">
        <v>0</v>
      </c>
      <c r="E626" s="51">
        <v>0</v>
      </c>
      <c r="F626" s="51"/>
      <c r="G626" s="126"/>
      <c r="H626" s="126"/>
      <c r="I626" s="128"/>
      <c r="J626" s="94"/>
      <c r="K626" s="126"/>
    </row>
    <row r="627" spans="1:11" s="13" customFormat="1" ht="13.95" customHeight="1" x14ac:dyDescent="0.25">
      <c r="A627" s="107" t="s">
        <v>295</v>
      </c>
      <c r="B627" s="107" t="s">
        <v>271</v>
      </c>
      <c r="C627" s="50" t="s">
        <v>13</v>
      </c>
      <c r="D627" s="51">
        <f t="shared" ref="D627:E627" si="307">D628+D629+D630+D631</f>
        <v>2000</v>
      </c>
      <c r="E627" s="51">
        <f t="shared" si="307"/>
        <v>1950</v>
      </c>
      <c r="F627" s="51">
        <f t="shared" ref="F627:F628" si="308">E627/D627*100</f>
        <v>97.5</v>
      </c>
      <c r="G627" s="126" t="s">
        <v>505</v>
      </c>
      <c r="H627" s="126" t="s">
        <v>505</v>
      </c>
      <c r="I627" s="128" t="s">
        <v>433</v>
      </c>
      <c r="J627" s="92" t="s">
        <v>319</v>
      </c>
      <c r="K627" s="126"/>
    </row>
    <row r="628" spans="1:11" s="13" customFormat="1" x14ac:dyDescent="0.25">
      <c r="A628" s="107"/>
      <c r="B628" s="107"/>
      <c r="C628" s="50" t="s">
        <v>14</v>
      </c>
      <c r="D628" s="51">
        <v>2000</v>
      </c>
      <c r="E628" s="57">
        <v>1950</v>
      </c>
      <c r="F628" s="51">
        <f t="shared" si="308"/>
        <v>97.5</v>
      </c>
      <c r="G628" s="126"/>
      <c r="H628" s="126"/>
      <c r="I628" s="128"/>
      <c r="J628" s="93"/>
      <c r="K628" s="126"/>
    </row>
    <row r="629" spans="1:11" s="13" customFormat="1" x14ac:dyDescent="0.25">
      <c r="A629" s="107"/>
      <c r="B629" s="107"/>
      <c r="C629" s="50" t="s">
        <v>16</v>
      </c>
      <c r="D629" s="51">
        <v>0</v>
      </c>
      <c r="E629" s="51">
        <v>0</v>
      </c>
      <c r="F629" s="51"/>
      <c r="G629" s="126"/>
      <c r="H629" s="126"/>
      <c r="I629" s="128"/>
      <c r="J629" s="93"/>
      <c r="K629" s="126"/>
    </row>
    <row r="630" spans="1:11" s="13" customFormat="1" x14ac:dyDescent="0.25">
      <c r="A630" s="107"/>
      <c r="B630" s="107"/>
      <c r="C630" s="50" t="s">
        <v>15</v>
      </c>
      <c r="D630" s="51">
        <v>0</v>
      </c>
      <c r="E630" s="51">
        <v>0</v>
      </c>
      <c r="F630" s="51"/>
      <c r="G630" s="126"/>
      <c r="H630" s="126"/>
      <c r="I630" s="128"/>
      <c r="J630" s="93"/>
      <c r="K630" s="126"/>
    </row>
    <row r="631" spans="1:11" s="13" customFormat="1" x14ac:dyDescent="0.25">
      <c r="A631" s="107"/>
      <c r="B631" s="107"/>
      <c r="C631" s="50" t="s">
        <v>17</v>
      </c>
      <c r="D631" s="51">
        <v>0</v>
      </c>
      <c r="E631" s="51">
        <v>0</v>
      </c>
      <c r="F631" s="51"/>
      <c r="G631" s="126"/>
      <c r="H631" s="126"/>
      <c r="I631" s="128"/>
      <c r="J631" s="94"/>
      <c r="K631" s="126"/>
    </row>
    <row r="632" spans="1:11" s="13" customFormat="1" ht="13.95" customHeight="1" x14ac:dyDescent="0.25">
      <c r="A632" s="107" t="s">
        <v>296</v>
      </c>
      <c r="B632" s="107" t="s">
        <v>272</v>
      </c>
      <c r="C632" s="50" t="s">
        <v>13</v>
      </c>
      <c r="D632" s="51">
        <f t="shared" ref="D632:E632" si="309">D633+D634+D635+D636</f>
        <v>688.5</v>
      </c>
      <c r="E632" s="51">
        <f t="shared" si="309"/>
        <v>688.5</v>
      </c>
      <c r="F632" s="51">
        <f t="shared" ref="F632:F633" si="310">E632/D632*100</f>
        <v>100</v>
      </c>
      <c r="G632" s="126" t="s">
        <v>531</v>
      </c>
      <c r="H632" s="126" t="s">
        <v>519</v>
      </c>
      <c r="I632" s="128" t="s">
        <v>433</v>
      </c>
      <c r="J632" s="92" t="s">
        <v>319</v>
      </c>
      <c r="K632" s="126"/>
    </row>
    <row r="633" spans="1:11" s="13" customFormat="1" x14ac:dyDescent="0.25">
      <c r="A633" s="107"/>
      <c r="B633" s="107"/>
      <c r="C633" s="50" t="s">
        <v>14</v>
      </c>
      <c r="D633" s="51">
        <v>688.5</v>
      </c>
      <c r="E633" s="57">
        <v>688.5</v>
      </c>
      <c r="F633" s="51">
        <f t="shared" si="310"/>
        <v>100</v>
      </c>
      <c r="G633" s="126"/>
      <c r="H633" s="126"/>
      <c r="I633" s="128"/>
      <c r="J633" s="93"/>
      <c r="K633" s="126"/>
    </row>
    <row r="634" spans="1:11" s="13" customFormat="1" x14ac:dyDescent="0.25">
      <c r="A634" s="107"/>
      <c r="B634" s="107"/>
      <c r="C634" s="50" t="s">
        <v>16</v>
      </c>
      <c r="D634" s="51">
        <v>0</v>
      </c>
      <c r="E634" s="51">
        <v>0</v>
      </c>
      <c r="F634" s="51"/>
      <c r="G634" s="126"/>
      <c r="H634" s="126"/>
      <c r="I634" s="128"/>
      <c r="J634" s="93"/>
      <c r="K634" s="126"/>
    </row>
    <row r="635" spans="1:11" s="13" customFormat="1" x14ac:dyDescent="0.25">
      <c r="A635" s="107"/>
      <c r="B635" s="107"/>
      <c r="C635" s="50" t="s">
        <v>15</v>
      </c>
      <c r="D635" s="51">
        <v>0</v>
      </c>
      <c r="E635" s="51">
        <v>0</v>
      </c>
      <c r="F635" s="51"/>
      <c r="G635" s="126"/>
      <c r="H635" s="126"/>
      <c r="I635" s="128"/>
      <c r="J635" s="93"/>
      <c r="K635" s="126"/>
    </row>
    <row r="636" spans="1:11" s="13" customFormat="1" x14ac:dyDescent="0.25">
      <c r="A636" s="107"/>
      <c r="B636" s="107"/>
      <c r="C636" s="50" t="s">
        <v>17</v>
      </c>
      <c r="D636" s="51">
        <v>0</v>
      </c>
      <c r="E636" s="51">
        <v>0</v>
      </c>
      <c r="F636" s="51"/>
      <c r="G636" s="126"/>
      <c r="H636" s="126"/>
      <c r="I636" s="128"/>
      <c r="J636" s="94"/>
      <c r="K636" s="126"/>
    </row>
    <row r="637" spans="1:11" s="13" customFormat="1" ht="13.95" customHeight="1" x14ac:dyDescent="0.25">
      <c r="A637" s="107" t="s">
        <v>297</v>
      </c>
      <c r="B637" s="107" t="s">
        <v>273</v>
      </c>
      <c r="C637" s="50" t="s">
        <v>13</v>
      </c>
      <c r="D637" s="51">
        <f t="shared" ref="D637:E637" si="311">D638+D639+D640+D641</f>
        <v>346.4</v>
      </c>
      <c r="E637" s="51">
        <f t="shared" si="311"/>
        <v>346.4</v>
      </c>
      <c r="F637" s="51">
        <f t="shared" ref="F637:F638" si="312">E637/D637*100</f>
        <v>100</v>
      </c>
      <c r="G637" s="126" t="s">
        <v>507</v>
      </c>
      <c r="H637" s="126" t="s">
        <v>507</v>
      </c>
      <c r="I637" s="128" t="s">
        <v>433</v>
      </c>
      <c r="J637" s="92" t="s">
        <v>319</v>
      </c>
      <c r="K637" s="126"/>
    </row>
    <row r="638" spans="1:11" s="13" customFormat="1" x14ac:dyDescent="0.25">
      <c r="A638" s="107"/>
      <c r="B638" s="107"/>
      <c r="C638" s="50" t="s">
        <v>14</v>
      </c>
      <c r="D638" s="51">
        <v>346.4</v>
      </c>
      <c r="E638" s="57">
        <v>346.4</v>
      </c>
      <c r="F638" s="51">
        <f t="shared" si="312"/>
        <v>100</v>
      </c>
      <c r="G638" s="126"/>
      <c r="H638" s="126"/>
      <c r="I638" s="128"/>
      <c r="J638" s="93"/>
      <c r="K638" s="126"/>
    </row>
    <row r="639" spans="1:11" s="13" customFormat="1" x14ac:dyDescent="0.25">
      <c r="A639" s="107"/>
      <c r="B639" s="107"/>
      <c r="C639" s="50" t="s">
        <v>16</v>
      </c>
      <c r="D639" s="51">
        <v>0</v>
      </c>
      <c r="E639" s="51">
        <v>0</v>
      </c>
      <c r="F639" s="51"/>
      <c r="G639" s="126"/>
      <c r="H639" s="126"/>
      <c r="I639" s="128"/>
      <c r="J639" s="93"/>
      <c r="K639" s="126"/>
    </row>
    <row r="640" spans="1:11" s="13" customFormat="1" x14ac:dyDescent="0.25">
      <c r="A640" s="107"/>
      <c r="B640" s="107"/>
      <c r="C640" s="50" t="s">
        <v>15</v>
      </c>
      <c r="D640" s="51">
        <v>0</v>
      </c>
      <c r="E640" s="51">
        <v>0</v>
      </c>
      <c r="F640" s="51"/>
      <c r="G640" s="126"/>
      <c r="H640" s="126"/>
      <c r="I640" s="128"/>
      <c r="J640" s="93"/>
      <c r="K640" s="126"/>
    </row>
    <row r="641" spans="1:11" s="13" customFormat="1" ht="68.400000000000006" customHeight="1" x14ac:dyDescent="0.25">
      <c r="A641" s="107"/>
      <c r="B641" s="107"/>
      <c r="C641" s="50" t="s">
        <v>17</v>
      </c>
      <c r="D641" s="51">
        <v>0</v>
      </c>
      <c r="E641" s="51">
        <v>0</v>
      </c>
      <c r="F641" s="51"/>
      <c r="G641" s="126"/>
      <c r="H641" s="126"/>
      <c r="I641" s="128"/>
      <c r="J641" s="94"/>
      <c r="K641" s="126"/>
    </row>
    <row r="642" spans="1:11" s="13" customFormat="1" ht="13.95" customHeight="1" x14ac:dyDescent="0.25">
      <c r="A642" s="107" t="s">
        <v>298</v>
      </c>
      <c r="B642" s="107" t="s">
        <v>274</v>
      </c>
      <c r="C642" s="50" t="s">
        <v>13</v>
      </c>
      <c r="D642" s="51">
        <f t="shared" ref="D642:E642" si="313">D643+D644+D645+D646</f>
        <v>2000</v>
      </c>
      <c r="E642" s="51">
        <f t="shared" si="313"/>
        <v>2000</v>
      </c>
      <c r="F642" s="51">
        <f t="shared" ref="F642:F643" si="314">E642/D642*100</f>
        <v>100</v>
      </c>
      <c r="G642" s="126" t="s">
        <v>532</v>
      </c>
      <c r="H642" s="126" t="s">
        <v>519</v>
      </c>
      <c r="I642" s="128" t="s">
        <v>433</v>
      </c>
      <c r="J642" s="92" t="s">
        <v>319</v>
      </c>
      <c r="K642" s="126"/>
    </row>
    <row r="643" spans="1:11" s="13" customFormat="1" x14ac:dyDescent="0.25">
      <c r="A643" s="107"/>
      <c r="B643" s="107"/>
      <c r="C643" s="50" t="s">
        <v>14</v>
      </c>
      <c r="D643" s="51">
        <v>2000</v>
      </c>
      <c r="E643" s="57">
        <v>2000</v>
      </c>
      <c r="F643" s="51">
        <f t="shared" si="314"/>
        <v>100</v>
      </c>
      <c r="G643" s="126"/>
      <c r="H643" s="126"/>
      <c r="I643" s="128"/>
      <c r="J643" s="93"/>
      <c r="K643" s="126"/>
    </row>
    <row r="644" spans="1:11" s="13" customFormat="1" x14ac:dyDescent="0.25">
      <c r="A644" s="107"/>
      <c r="B644" s="107"/>
      <c r="C644" s="50" t="s">
        <v>16</v>
      </c>
      <c r="D644" s="51">
        <v>0</v>
      </c>
      <c r="E644" s="51">
        <v>0</v>
      </c>
      <c r="F644" s="51"/>
      <c r="G644" s="126"/>
      <c r="H644" s="126"/>
      <c r="I644" s="128"/>
      <c r="J644" s="93"/>
      <c r="K644" s="126"/>
    </row>
    <row r="645" spans="1:11" s="13" customFormat="1" x14ac:dyDescent="0.25">
      <c r="A645" s="107"/>
      <c r="B645" s="107"/>
      <c r="C645" s="50" t="s">
        <v>15</v>
      </c>
      <c r="D645" s="51">
        <v>0</v>
      </c>
      <c r="E645" s="51">
        <v>0</v>
      </c>
      <c r="F645" s="51"/>
      <c r="G645" s="126"/>
      <c r="H645" s="126"/>
      <c r="I645" s="128"/>
      <c r="J645" s="93"/>
      <c r="K645" s="126"/>
    </row>
    <row r="646" spans="1:11" s="13" customFormat="1" ht="68.400000000000006" customHeight="1" x14ac:dyDescent="0.25">
      <c r="A646" s="107"/>
      <c r="B646" s="107"/>
      <c r="C646" s="50" t="s">
        <v>17</v>
      </c>
      <c r="D646" s="51">
        <v>0</v>
      </c>
      <c r="E646" s="51">
        <v>0</v>
      </c>
      <c r="F646" s="51"/>
      <c r="G646" s="126"/>
      <c r="H646" s="126"/>
      <c r="I646" s="128"/>
      <c r="J646" s="94"/>
      <c r="K646" s="126"/>
    </row>
    <row r="647" spans="1:11" s="13" customFormat="1" ht="13.95" customHeight="1" x14ac:dyDescent="0.25">
      <c r="A647" s="107" t="s">
        <v>299</v>
      </c>
      <c r="B647" s="107" t="s">
        <v>275</v>
      </c>
      <c r="C647" s="50" t="s">
        <v>13</v>
      </c>
      <c r="D647" s="51">
        <f t="shared" ref="D647:E647" si="315">D648+D649+D650+D651</f>
        <v>650</v>
      </c>
      <c r="E647" s="51">
        <f t="shared" si="315"/>
        <v>650</v>
      </c>
      <c r="F647" s="51">
        <f t="shared" ref="F647:F648" si="316">E647/D647*100</f>
        <v>100</v>
      </c>
      <c r="G647" s="126" t="s">
        <v>506</v>
      </c>
      <c r="H647" s="126" t="s">
        <v>506</v>
      </c>
      <c r="I647" s="128" t="s">
        <v>433</v>
      </c>
      <c r="J647" s="92" t="s">
        <v>319</v>
      </c>
      <c r="K647" s="126"/>
    </row>
    <row r="648" spans="1:11" s="13" customFormat="1" x14ac:dyDescent="0.25">
      <c r="A648" s="107"/>
      <c r="B648" s="107"/>
      <c r="C648" s="50" t="s">
        <v>14</v>
      </c>
      <c r="D648" s="51">
        <v>650</v>
      </c>
      <c r="E648" s="57">
        <v>650</v>
      </c>
      <c r="F648" s="51">
        <f t="shared" si="316"/>
        <v>100</v>
      </c>
      <c r="G648" s="126"/>
      <c r="H648" s="126"/>
      <c r="I648" s="128"/>
      <c r="J648" s="93"/>
      <c r="K648" s="126"/>
    </row>
    <row r="649" spans="1:11" s="13" customFormat="1" x14ac:dyDescent="0.25">
      <c r="A649" s="107"/>
      <c r="B649" s="107"/>
      <c r="C649" s="50" t="s">
        <v>16</v>
      </c>
      <c r="D649" s="51">
        <v>0</v>
      </c>
      <c r="E649" s="51">
        <v>0</v>
      </c>
      <c r="F649" s="51"/>
      <c r="G649" s="126"/>
      <c r="H649" s="126"/>
      <c r="I649" s="128"/>
      <c r="J649" s="93"/>
      <c r="K649" s="126"/>
    </row>
    <row r="650" spans="1:11" s="13" customFormat="1" x14ac:dyDescent="0.25">
      <c r="A650" s="107"/>
      <c r="B650" s="107"/>
      <c r="C650" s="50" t="s">
        <v>15</v>
      </c>
      <c r="D650" s="51">
        <v>0</v>
      </c>
      <c r="E650" s="51">
        <v>0</v>
      </c>
      <c r="F650" s="51"/>
      <c r="G650" s="126"/>
      <c r="H650" s="126"/>
      <c r="I650" s="128"/>
      <c r="J650" s="93"/>
      <c r="K650" s="126"/>
    </row>
    <row r="651" spans="1:11" s="13" customFormat="1" ht="57" customHeight="1" x14ac:dyDescent="0.25">
      <c r="A651" s="107"/>
      <c r="B651" s="107"/>
      <c r="C651" s="50" t="s">
        <v>17</v>
      </c>
      <c r="D651" s="51">
        <v>0</v>
      </c>
      <c r="E651" s="51">
        <v>0</v>
      </c>
      <c r="F651" s="51"/>
      <c r="G651" s="126"/>
      <c r="H651" s="126"/>
      <c r="I651" s="128"/>
      <c r="J651" s="94"/>
      <c r="K651" s="126"/>
    </row>
    <row r="652" spans="1:11" s="13" customFormat="1" ht="13.95" customHeight="1" x14ac:dyDescent="0.25">
      <c r="A652" s="158" t="s">
        <v>254</v>
      </c>
      <c r="B652" s="107" t="s">
        <v>277</v>
      </c>
      <c r="C652" s="50" t="s">
        <v>13</v>
      </c>
      <c r="D652" s="51">
        <f t="shared" ref="D652" si="317">D653+D654+D655+D656</f>
        <v>285.8</v>
      </c>
      <c r="E652" s="51">
        <f t="shared" ref="E652" si="318">E653+E654+E655+E656</f>
        <v>253.3</v>
      </c>
      <c r="F652" s="51">
        <f t="shared" ref="F652" si="319">E652/D652*100</f>
        <v>88.628411476557034</v>
      </c>
      <c r="G652" s="126" t="s">
        <v>493</v>
      </c>
      <c r="H652" s="126" t="s">
        <v>494</v>
      </c>
      <c r="I652" s="128" t="s">
        <v>69</v>
      </c>
      <c r="J652" s="92" t="s">
        <v>319</v>
      </c>
      <c r="K652" s="126" t="s">
        <v>495</v>
      </c>
    </row>
    <row r="653" spans="1:11" s="13" customFormat="1" x14ac:dyDescent="0.25">
      <c r="A653" s="107"/>
      <c r="B653" s="107"/>
      <c r="C653" s="50" t="s">
        <v>14</v>
      </c>
      <c r="D653" s="51">
        <v>285.8</v>
      </c>
      <c r="E653" s="57">
        <v>253.3</v>
      </c>
      <c r="F653" s="51">
        <f t="shared" ref="F653" si="320">E653/D653*100</f>
        <v>88.628411476557034</v>
      </c>
      <c r="G653" s="126"/>
      <c r="H653" s="126"/>
      <c r="I653" s="128"/>
      <c r="J653" s="93"/>
      <c r="K653" s="126"/>
    </row>
    <row r="654" spans="1:11" s="13" customFormat="1" x14ac:dyDescent="0.25">
      <c r="A654" s="107"/>
      <c r="B654" s="107"/>
      <c r="C654" s="50" t="s">
        <v>16</v>
      </c>
      <c r="D654" s="51">
        <v>0</v>
      </c>
      <c r="E654" s="54">
        <v>0</v>
      </c>
      <c r="F654" s="51"/>
      <c r="G654" s="126"/>
      <c r="H654" s="126"/>
      <c r="I654" s="128"/>
      <c r="J654" s="93"/>
      <c r="K654" s="126"/>
    </row>
    <row r="655" spans="1:11" s="13" customFormat="1" x14ac:dyDescent="0.25">
      <c r="A655" s="107"/>
      <c r="B655" s="107"/>
      <c r="C655" s="50" t="s">
        <v>15</v>
      </c>
      <c r="D655" s="51">
        <v>0</v>
      </c>
      <c r="E655" s="51">
        <v>0</v>
      </c>
      <c r="F655" s="51"/>
      <c r="G655" s="126"/>
      <c r="H655" s="126"/>
      <c r="I655" s="128"/>
      <c r="J655" s="93"/>
      <c r="K655" s="126"/>
    </row>
    <row r="656" spans="1:11" s="13" customFormat="1" ht="37.200000000000003" customHeight="1" x14ac:dyDescent="0.25">
      <c r="A656" s="107"/>
      <c r="B656" s="107"/>
      <c r="C656" s="50" t="s">
        <v>17</v>
      </c>
      <c r="D656" s="51">
        <v>0</v>
      </c>
      <c r="E656" s="51">
        <v>0</v>
      </c>
      <c r="F656" s="51"/>
      <c r="G656" s="126"/>
      <c r="H656" s="126"/>
      <c r="I656" s="128"/>
      <c r="J656" s="94"/>
      <c r="K656" s="126"/>
    </row>
    <row r="657" spans="1:11" s="13" customFormat="1" ht="13.95" customHeight="1" x14ac:dyDescent="0.25">
      <c r="A657" s="107" t="s">
        <v>276</v>
      </c>
      <c r="B657" s="107" t="s">
        <v>302</v>
      </c>
      <c r="C657" s="50" t="s">
        <v>13</v>
      </c>
      <c r="D657" s="51">
        <f t="shared" ref="D657:E657" si="321">D658+D659+D660+D661</f>
        <v>0</v>
      </c>
      <c r="E657" s="51">
        <f t="shared" si="321"/>
        <v>0</v>
      </c>
      <c r="F657" s="51"/>
      <c r="G657" s="141"/>
      <c r="H657" s="141"/>
      <c r="I657" s="142"/>
      <c r="J657" s="92" t="s">
        <v>319</v>
      </c>
      <c r="K657" s="141"/>
    </row>
    <row r="658" spans="1:11" s="13" customFormat="1" x14ac:dyDescent="0.25">
      <c r="A658" s="107"/>
      <c r="B658" s="107"/>
      <c r="C658" s="50" t="s">
        <v>14</v>
      </c>
      <c r="D658" s="51">
        <v>0</v>
      </c>
      <c r="E658" s="51">
        <v>0</v>
      </c>
      <c r="F658" s="51"/>
      <c r="G658" s="141"/>
      <c r="H658" s="141"/>
      <c r="I658" s="142"/>
      <c r="J658" s="93"/>
      <c r="K658" s="141"/>
    </row>
    <row r="659" spans="1:11" s="13" customFormat="1" x14ac:dyDescent="0.25">
      <c r="A659" s="107"/>
      <c r="B659" s="107"/>
      <c r="C659" s="50" t="s">
        <v>16</v>
      </c>
      <c r="D659" s="51">
        <v>0</v>
      </c>
      <c r="E659" s="51">
        <v>0</v>
      </c>
      <c r="F659" s="51"/>
      <c r="G659" s="141"/>
      <c r="H659" s="141"/>
      <c r="I659" s="142"/>
      <c r="J659" s="93"/>
      <c r="K659" s="141"/>
    </row>
    <row r="660" spans="1:11" s="13" customFormat="1" x14ac:dyDescent="0.25">
      <c r="A660" s="107"/>
      <c r="B660" s="107"/>
      <c r="C660" s="50" t="s">
        <v>15</v>
      </c>
      <c r="D660" s="51">
        <v>0</v>
      </c>
      <c r="E660" s="51">
        <v>0</v>
      </c>
      <c r="F660" s="51"/>
      <c r="G660" s="141"/>
      <c r="H660" s="141"/>
      <c r="I660" s="142"/>
      <c r="J660" s="93"/>
      <c r="K660" s="141"/>
    </row>
    <row r="661" spans="1:11" s="13" customFormat="1" ht="25.8" customHeight="1" x14ac:dyDescent="0.25">
      <c r="A661" s="107"/>
      <c r="B661" s="107"/>
      <c r="C661" s="50" t="s">
        <v>17</v>
      </c>
      <c r="D661" s="51">
        <v>0</v>
      </c>
      <c r="E661" s="51">
        <v>0</v>
      </c>
      <c r="F661" s="51"/>
      <c r="G661" s="141"/>
      <c r="H661" s="141"/>
      <c r="I661" s="142"/>
      <c r="J661" s="94"/>
      <c r="K661" s="141"/>
    </row>
    <row r="662" spans="1:11" s="13" customFormat="1" ht="13.95" customHeight="1" x14ac:dyDescent="0.25">
      <c r="A662" s="107" t="s">
        <v>300</v>
      </c>
      <c r="B662" s="107" t="s">
        <v>303</v>
      </c>
      <c r="C662" s="50" t="s">
        <v>13</v>
      </c>
      <c r="D662" s="51">
        <f t="shared" ref="D662" si="322">D663+D664+D665+D666</f>
        <v>4000</v>
      </c>
      <c r="E662" s="51">
        <f t="shared" ref="E662" si="323">E663+E664+E665+E666</f>
        <v>4000</v>
      </c>
      <c r="F662" s="51">
        <f t="shared" ref="F662:F663" si="324">E662/D662*100</f>
        <v>100</v>
      </c>
      <c r="G662" s="126" t="s">
        <v>480</v>
      </c>
      <c r="H662" s="126" t="s">
        <v>533</v>
      </c>
      <c r="I662" s="128" t="s">
        <v>433</v>
      </c>
      <c r="J662" s="92" t="s">
        <v>319</v>
      </c>
      <c r="K662" s="126"/>
    </row>
    <row r="663" spans="1:11" s="13" customFormat="1" x14ac:dyDescent="0.25">
      <c r="A663" s="107"/>
      <c r="B663" s="107"/>
      <c r="C663" s="50" t="s">
        <v>14</v>
      </c>
      <c r="D663" s="51">
        <v>4000</v>
      </c>
      <c r="E663" s="57">
        <v>4000</v>
      </c>
      <c r="F663" s="51">
        <f t="shared" si="324"/>
        <v>100</v>
      </c>
      <c r="G663" s="126"/>
      <c r="H663" s="126"/>
      <c r="I663" s="128"/>
      <c r="J663" s="93"/>
      <c r="K663" s="126"/>
    </row>
    <row r="664" spans="1:11" s="13" customFormat="1" x14ac:dyDescent="0.25">
      <c r="A664" s="107"/>
      <c r="B664" s="107"/>
      <c r="C664" s="50" t="s">
        <v>16</v>
      </c>
      <c r="D664" s="51">
        <v>0</v>
      </c>
      <c r="E664" s="54">
        <v>0</v>
      </c>
      <c r="F664" s="51"/>
      <c r="G664" s="126"/>
      <c r="H664" s="126"/>
      <c r="I664" s="128"/>
      <c r="J664" s="93"/>
      <c r="K664" s="126"/>
    </row>
    <row r="665" spans="1:11" s="13" customFormat="1" x14ac:dyDescent="0.25">
      <c r="A665" s="107"/>
      <c r="B665" s="107"/>
      <c r="C665" s="50" t="s">
        <v>15</v>
      </c>
      <c r="D665" s="51">
        <v>0</v>
      </c>
      <c r="E665" s="51">
        <v>0</v>
      </c>
      <c r="F665" s="51"/>
      <c r="G665" s="126"/>
      <c r="H665" s="126"/>
      <c r="I665" s="128"/>
      <c r="J665" s="93"/>
      <c r="K665" s="126"/>
    </row>
    <row r="666" spans="1:11" s="13" customFormat="1" x14ac:dyDescent="0.25">
      <c r="A666" s="107"/>
      <c r="B666" s="107"/>
      <c r="C666" s="50" t="s">
        <v>17</v>
      </c>
      <c r="D666" s="51">
        <v>0</v>
      </c>
      <c r="E666" s="51">
        <v>0</v>
      </c>
      <c r="F666" s="51"/>
      <c r="G666" s="126"/>
      <c r="H666" s="126"/>
      <c r="I666" s="128"/>
      <c r="J666" s="94"/>
      <c r="K666" s="126"/>
    </row>
    <row r="667" spans="1:11" s="13" customFormat="1" ht="13.95" customHeight="1" x14ac:dyDescent="0.25">
      <c r="A667" s="107" t="s">
        <v>301</v>
      </c>
      <c r="B667" s="107" t="s">
        <v>189</v>
      </c>
      <c r="C667" s="50" t="s">
        <v>13</v>
      </c>
      <c r="D667" s="51">
        <f t="shared" ref="D667" si="325">D668+D669+D670+D671</f>
        <v>108443.9</v>
      </c>
      <c r="E667" s="51">
        <f t="shared" ref="E667" si="326">E668+E669+E670+E671</f>
        <v>9600</v>
      </c>
      <c r="F667" s="51">
        <f t="shared" ref="F667" si="327">E667/D667*100</f>
        <v>8.8525034603145034</v>
      </c>
      <c r="G667" s="127" t="s">
        <v>446</v>
      </c>
      <c r="H667" s="127" t="s">
        <v>556</v>
      </c>
      <c r="I667" s="128" t="s">
        <v>69</v>
      </c>
      <c r="J667" s="92" t="s">
        <v>319</v>
      </c>
      <c r="K667" s="127" t="s">
        <v>439</v>
      </c>
    </row>
    <row r="668" spans="1:11" s="13" customFormat="1" x14ac:dyDescent="0.25">
      <c r="A668" s="107"/>
      <c r="B668" s="107"/>
      <c r="C668" s="50" t="s">
        <v>14</v>
      </c>
      <c r="D668" s="51">
        <f>D673+D678</f>
        <v>0</v>
      </c>
      <c r="E668" s="51">
        <f>E673+E678</f>
        <v>0</v>
      </c>
      <c r="F668" s="51"/>
      <c r="G668" s="127"/>
      <c r="H668" s="127"/>
      <c r="I668" s="128"/>
      <c r="J668" s="93"/>
      <c r="K668" s="127"/>
    </row>
    <row r="669" spans="1:11" s="13" customFormat="1" x14ac:dyDescent="0.25">
      <c r="A669" s="107"/>
      <c r="B669" s="107"/>
      <c r="C669" s="50" t="s">
        <v>16</v>
      </c>
      <c r="D669" s="51">
        <f t="shared" ref="D669:E671" si="328">D674+D679</f>
        <v>108443.9</v>
      </c>
      <c r="E669" s="51">
        <f t="shared" si="328"/>
        <v>9600</v>
      </c>
      <c r="F669" s="51">
        <f t="shared" ref="F669" si="329">E669/D669*100</f>
        <v>8.8525034603145034</v>
      </c>
      <c r="G669" s="127"/>
      <c r="H669" s="127"/>
      <c r="I669" s="128"/>
      <c r="J669" s="93"/>
      <c r="K669" s="127"/>
    </row>
    <row r="670" spans="1:11" s="13" customFormat="1" x14ac:dyDescent="0.25">
      <c r="A670" s="107"/>
      <c r="B670" s="107"/>
      <c r="C670" s="50" t="s">
        <v>15</v>
      </c>
      <c r="D670" s="51">
        <f t="shared" si="328"/>
        <v>0</v>
      </c>
      <c r="E670" s="51">
        <f t="shared" si="328"/>
        <v>0</v>
      </c>
      <c r="F670" s="51"/>
      <c r="G670" s="127"/>
      <c r="H670" s="127"/>
      <c r="I670" s="128"/>
      <c r="J670" s="93"/>
      <c r="K670" s="127"/>
    </row>
    <row r="671" spans="1:11" s="13" customFormat="1" ht="96" customHeight="1" x14ac:dyDescent="0.25">
      <c r="A671" s="107"/>
      <c r="B671" s="107"/>
      <c r="C671" s="50" t="s">
        <v>17</v>
      </c>
      <c r="D671" s="51">
        <f t="shared" si="328"/>
        <v>0</v>
      </c>
      <c r="E671" s="51">
        <f t="shared" si="328"/>
        <v>0</v>
      </c>
      <c r="F671" s="51"/>
      <c r="G671" s="127"/>
      <c r="H671" s="127"/>
      <c r="I671" s="128"/>
      <c r="J671" s="94"/>
      <c r="K671" s="127"/>
    </row>
    <row r="672" spans="1:11" s="13" customFormat="1" ht="13.95" customHeight="1" x14ac:dyDescent="0.25">
      <c r="A672" s="107" t="s">
        <v>304</v>
      </c>
      <c r="B672" s="107" t="s">
        <v>306</v>
      </c>
      <c r="C672" s="50" t="s">
        <v>13</v>
      </c>
      <c r="D672" s="51">
        <f t="shared" ref="D672" si="330">D673+D674+D675+D676</f>
        <v>107949.7</v>
      </c>
      <c r="E672" s="51">
        <f t="shared" ref="E672" si="331">E673+E674+E675+E676</f>
        <v>9600</v>
      </c>
      <c r="F672" s="51">
        <f t="shared" ref="F672" si="332">E672/D672*100</f>
        <v>8.8930307356111218</v>
      </c>
      <c r="G672" s="127" t="s">
        <v>446</v>
      </c>
      <c r="H672" s="127" t="s">
        <v>556</v>
      </c>
      <c r="I672" s="128" t="s">
        <v>69</v>
      </c>
      <c r="J672" s="92" t="s">
        <v>319</v>
      </c>
      <c r="K672" s="127" t="s">
        <v>439</v>
      </c>
    </row>
    <row r="673" spans="1:11" s="13" customFormat="1" x14ac:dyDescent="0.25">
      <c r="A673" s="107"/>
      <c r="B673" s="107"/>
      <c r="C673" s="50" t="s">
        <v>14</v>
      </c>
      <c r="D673" s="51">
        <v>0</v>
      </c>
      <c r="E673" s="52">
        <v>0</v>
      </c>
      <c r="F673" s="51"/>
      <c r="G673" s="127"/>
      <c r="H673" s="127"/>
      <c r="I673" s="128"/>
      <c r="J673" s="93"/>
      <c r="K673" s="127"/>
    </row>
    <row r="674" spans="1:11" s="13" customFormat="1" x14ac:dyDescent="0.25">
      <c r="A674" s="107"/>
      <c r="B674" s="107"/>
      <c r="C674" s="50" t="s">
        <v>16</v>
      </c>
      <c r="D674" s="51">
        <v>107949.7</v>
      </c>
      <c r="E674" s="53">
        <v>9600</v>
      </c>
      <c r="F674" s="51">
        <f t="shared" ref="F674" si="333">E674/D674*100</f>
        <v>8.8930307356111218</v>
      </c>
      <c r="G674" s="127"/>
      <c r="H674" s="127"/>
      <c r="I674" s="128"/>
      <c r="J674" s="93"/>
      <c r="K674" s="127"/>
    </row>
    <row r="675" spans="1:11" s="13" customFormat="1" x14ac:dyDescent="0.25">
      <c r="A675" s="107"/>
      <c r="B675" s="107"/>
      <c r="C675" s="50" t="s">
        <v>15</v>
      </c>
      <c r="D675" s="51">
        <v>0</v>
      </c>
      <c r="E675" s="51">
        <v>0</v>
      </c>
      <c r="F675" s="51"/>
      <c r="G675" s="127"/>
      <c r="H675" s="127"/>
      <c r="I675" s="128"/>
      <c r="J675" s="93"/>
      <c r="K675" s="127"/>
    </row>
    <row r="676" spans="1:11" s="13" customFormat="1" ht="98.25" customHeight="1" x14ac:dyDescent="0.25">
      <c r="A676" s="107"/>
      <c r="B676" s="107"/>
      <c r="C676" s="50" t="s">
        <v>17</v>
      </c>
      <c r="D676" s="51">
        <v>0</v>
      </c>
      <c r="E676" s="51">
        <v>0</v>
      </c>
      <c r="F676" s="51"/>
      <c r="G676" s="127"/>
      <c r="H676" s="127"/>
      <c r="I676" s="128"/>
      <c r="J676" s="94"/>
      <c r="K676" s="127"/>
    </row>
    <row r="677" spans="1:11" s="13" customFormat="1" ht="13.95" customHeight="1" x14ac:dyDescent="0.25">
      <c r="A677" s="107" t="s">
        <v>305</v>
      </c>
      <c r="B677" s="107" t="s">
        <v>534</v>
      </c>
      <c r="C677" s="50" t="s">
        <v>13</v>
      </c>
      <c r="D677" s="51">
        <f t="shared" ref="D677" si="334">D678+D679+D680+D681</f>
        <v>494.2</v>
      </c>
      <c r="E677" s="51">
        <f t="shared" ref="E677" si="335">E678+E679+E680+E681</f>
        <v>0</v>
      </c>
      <c r="F677" s="51">
        <f t="shared" ref="F677" si="336">E677/D677*100</f>
        <v>0</v>
      </c>
      <c r="G677" s="126" t="s">
        <v>557</v>
      </c>
      <c r="H677" s="126" t="s">
        <v>582</v>
      </c>
      <c r="I677" s="128" t="s">
        <v>438</v>
      </c>
      <c r="J677" s="92" t="s">
        <v>319</v>
      </c>
      <c r="K677" s="126" t="s">
        <v>558</v>
      </c>
    </row>
    <row r="678" spans="1:11" s="13" customFormat="1" x14ac:dyDescent="0.25">
      <c r="A678" s="107"/>
      <c r="B678" s="107"/>
      <c r="C678" s="50" t="s">
        <v>14</v>
      </c>
      <c r="D678" s="51">
        <v>0</v>
      </c>
      <c r="E678" s="52">
        <v>0</v>
      </c>
      <c r="F678" s="51"/>
      <c r="G678" s="126"/>
      <c r="H678" s="126"/>
      <c r="I678" s="128"/>
      <c r="J678" s="93"/>
      <c r="K678" s="126"/>
    </row>
    <row r="679" spans="1:11" s="13" customFormat="1" x14ac:dyDescent="0.25">
      <c r="A679" s="107"/>
      <c r="B679" s="107"/>
      <c r="C679" s="50" t="s">
        <v>16</v>
      </c>
      <c r="D679" s="51">
        <v>494.2</v>
      </c>
      <c r="E679" s="57">
        <v>0</v>
      </c>
      <c r="F679" s="51">
        <f t="shared" ref="F679" si="337">E679/D679*100</f>
        <v>0</v>
      </c>
      <c r="G679" s="126"/>
      <c r="H679" s="126"/>
      <c r="I679" s="128"/>
      <c r="J679" s="93"/>
      <c r="K679" s="126"/>
    </row>
    <row r="680" spans="1:11" s="13" customFormat="1" x14ac:dyDescent="0.25">
      <c r="A680" s="107"/>
      <c r="B680" s="107"/>
      <c r="C680" s="50" t="s">
        <v>15</v>
      </c>
      <c r="D680" s="51">
        <v>0</v>
      </c>
      <c r="E680" s="51">
        <v>0</v>
      </c>
      <c r="F680" s="51"/>
      <c r="G680" s="126"/>
      <c r="H680" s="126"/>
      <c r="I680" s="128"/>
      <c r="J680" s="93"/>
      <c r="K680" s="126"/>
    </row>
    <row r="681" spans="1:11" s="13" customFormat="1" ht="174" customHeight="1" x14ac:dyDescent="0.25">
      <c r="A681" s="107"/>
      <c r="B681" s="107"/>
      <c r="C681" s="50" t="s">
        <v>17</v>
      </c>
      <c r="D681" s="51">
        <v>0</v>
      </c>
      <c r="E681" s="51">
        <v>0</v>
      </c>
      <c r="F681" s="51"/>
      <c r="G681" s="126"/>
      <c r="H681" s="126"/>
      <c r="I681" s="128"/>
      <c r="J681" s="94"/>
      <c r="K681" s="126"/>
    </row>
    <row r="682" spans="1:11" s="13" customFormat="1" ht="13.95" customHeight="1" x14ac:dyDescent="0.25">
      <c r="A682" s="107" t="s">
        <v>307</v>
      </c>
      <c r="B682" s="107" t="s">
        <v>198</v>
      </c>
      <c r="C682" s="50" t="s">
        <v>13</v>
      </c>
      <c r="D682" s="51">
        <f t="shared" ref="D682" si="338">D683+D684+D685+D686</f>
        <v>107949.7</v>
      </c>
      <c r="E682" s="51">
        <f t="shared" ref="E682" si="339">E683+E684+E685+E686</f>
        <v>9600</v>
      </c>
      <c r="F682" s="51">
        <f t="shared" ref="F682" si="340">E682/D682*100</f>
        <v>8.8930307356111218</v>
      </c>
      <c r="G682" s="127" t="s">
        <v>446</v>
      </c>
      <c r="H682" s="127" t="s">
        <v>556</v>
      </c>
      <c r="I682" s="128" t="s">
        <v>69</v>
      </c>
      <c r="J682" s="92" t="s">
        <v>319</v>
      </c>
      <c r="K682" s="127" t="s">
        <v>439</v>
      </c>
    </row>
    <row r="683" spans="1:11" s="13" customFormat="1" x14ac:dyDescent="0.25">
      <c r="A683" s="107"/>
      <c r="B683" s="107"/>
      <c r="C683" s="50" t="s">
        <v>14</v>
      </c>
      <c r="D683" s="51">
        <f t="shared" ref="D683:E686" si="341">D688</f>
        <v>107949.7</v>
      </c>
      <c r="E683" s="51">
        <f t="shared" si="341"/>
        <v>9600</v>
      </c>
      <c r="F683" s="51">
        <f t="shared" ref="F683" si="342">E683/D683*100</f>
        <v>8.8930307356111218</v>
      </c>
      <c r="G683" s="127"/>
      <c r="H683" s="127"/>
      <c r="I683" s="128"/>
      <c r="J683" s="93"/>
      <c r="K683" s="127"/>
    </row>
    <row r="684" spans="1:11" s="13" customFormat="1" x14ac:dyDescent="0.25">
      <c r="A684" s="107"/>
      <c r="B684" s="107"/>
      <c r="C684" s="50" t="s">
        <v>16</v>
      </c>
      <c r="D684" s="51">
        <f t="shared" si="341"/>
        <v>0</v>
      </c>
      <c r="E684" s="51">
        <f t="shared" si="341"/>
        <v>0</v>
      </c>
      <c r="F684" s="51"/>
      <c r="G684" s="127"/>
      <c r="H684" s="127"/>
      <c r="I684" s="128"/>
      <c r="J684" s="93"/>
      <c r="K684" s="127"/>
    </row>
    <row r="685" spans="1:11" s="13" customFormat="1" x14ac:dyDescent="0.25">
      <c r="A685" s="107"/>
      <c r="B685" s="107"/>
      <c r="C685" s="50" t="s">
        <v>15</v>
      </c>
      <c r="D685" s="51">
        <f t="shared" si="341"/>
        <v>0</v>
      </c>
      <c r="E685" s="51">
        <f t="shared" si="341"/>
        <v>0</v>
      </c>
      <c r="F685" s="51"/>
      <c r="G685" s="127"/>
      <c r="H685" s="127"/>
      <c r="I685" s="128"/>
      <c r="J685" s="93"/>
      <c r="K685" s="127"/>
    </row>
    <row r="686" spans="1:11" s="13" customFormat="1" ht="90" customHeight="1" x14ac:dyDescent="0.25">
      <c r="A686" s="107"/>
      <c r="B686" s="107"/>
      <c r="C686" s="50" t="s">
        <v>17</v>
      </c>
      <c r="D686" s="51">
        <f t="shared" si="341"/>
        <v>0</v>
      </c>
      <c r="E686" s="51">
        <f t="shared" si="341"/>
        <v>0</v>
      </c>
      <c r="F686" s="51"/>
      <c r="G686" s="127"/>
      <c r="H686" s="127"/>
      <c r="I686" s="128"/>
      <c r="J686" s="94"/>
      <c r="K686" s="127"/>
    </row>
    <row r="687" spans="1:11" s="13" customFormat="1" ht="13.95" customHeight="1" x14ac:dyDescent="0.25">
      <c r="A687" s="107" t="s">
        <v>308</v>
      </c>
      <c r="B687" s="107" t="s">
        <v>306</v>
      </c>
      <c r="C687" s="50" t="s">
        <v>13</v>
      </c>
      <c r="D687" s="51">
        <f>D688+D689+D690+D691</f>
        <v>107949.7</v>
      </c>
      <c r="E687" s="51">
        <f>E688+E689+E690+E691</f>
        <v>9600</v>
      </c>
      <c r="F687" s="51">
        <f>E687/D687*100</f>
        <v>8.8930307356111218</v>
      </c>
      <c r="G687" s="127" t="s">
        <v>446</v>
      </c>
      <c r="H687" s="127" t="s">
        <v>556</v>
      </c>
      <c r="I687" s="128" t="s">
        <v>69</v>
      </c>
      <c r="J687" s="92" t="s">
        <v>319</v>
      </c>
      <c r="K687" s="127" t="s">
        <v>439</v>
      </c>
    </row>
    <row r="688" spans="1:11" s="13" customFormat="1" x14ac:dyDescent="0.25">
      <c r="A688" s="107"/>
      <c r="B688" s="107"/>
      <c r="C688" s="50" t="s">
        <v>14</v>
      </c>
      <c r="D688" s="51">
        <v>107949.7</v>
      </c>
      <c r="E688" s="53">
        <v>9600</v>
      </c>
      <c r="F688" s="51">
        <f>E688/D688*100</f>
        <v>8.8930307356111218</v>
      </c>
      <c r="G688" s="127"/>
      <c r="H688" s="127"/>
      <c r="I688" s="128"/>
      <c r="J688" s="93"/>
      <c r="K688" s="127"/>
    </row>
    <row r="689" spans="1:11" s="13" customFormat="1" x14ac:dyDescent="0.25">
      <c r="A689" s="107"/>
      <c r="B689" s="107"/>
      <c r="C689" s="50" t="s">
        <v>16</v>
      </c>
      <c r="D689" s="51">
        <v>0</v>
      </c>
      <c r="E689" s="51">
        <v>0</v>
      </c>
      <c r="F689" s="51"/>
      <c r="G689" s="127"/>
      <c r="H689" s="127"/>
      <c r="I689" s="128"/>
      <c r="J689" s="93"/>
      <c r="K689" s="127"/>
    </row>
    <row r="690" spans="1:11" s="13" customFormat="1" x14ac:dyDescent="0.25">
      <c r="A690" s="107"/>
      <c r="B690" s="107"/>
      <c r="C690" s="50" t="s">
        <v>15</v>
      </c>
      <c r="D690" s="51">
        <v>0</v>
      </c>
      <c r="E690" s="51">
        <v>0</v>
      </c>
      <c r="F690" s="51"/>
      <c r="G690" s="127"/>
      <c r="H690" s="127"/>
      <c r="I690" s="128"/>
      <c r="J690" s="93"/>
      <c r="K690" s="127"/>
    </row>
    <row r="691" spans="1:11" s="13" customFormat="1" ht="105.75" customHeight="1" x14ac:dyDescent="0.25">
      <c r="A691" s="107"/>
      <c r="B691" s="107"/>
      <c r="C691" s="50" t="s">
        <v>17</v>
      </c>
      <c r="D691" s="51">
        <v>0</v>
      </c>
      <c r="E691" s="51">
        <v>0</v>
      </c>
      <c r="F691" s="51"/>
      <c r="G691" s="127"/>
      <c r="H691" s="127"/>
      <c r="I691" s="128"/>
      <c r="J691" s="94"/>
      <c r="K691" s="127"/>
    </row>
    <row r="692" spans="1:11" s="13" customFormat="1" ht="24" x14ac:dyDescent="0.25">
      <c r="A692" s="107" t="s">
        <v>100</v>
      </c>
      <c r="B692" s="107" t="s">
        <v>309</v>
      </c>
      <c r="C692" s="50" t="s">
        <v>13</v>
      </c>
      <c r="D692" s="51">
        <f t="shared" ref="D692:E692" si="343">D693+D694+D695+D696</f>
        <v>13962.4</v>
      </c>
      <c r="E692" s="51">
        <f t="shared" si="343"/>
        <v>13910.4</v>
      </c>
      <c r="F692" s="51">
        <f t="shared" ref="F692:F693" si="344">E692/D692*100</f>
        <v>99.627571191199209</v>
      </c>
      <c r="G692" s="92"/>
      <c r="H692" s="47" t="s">
        <v>18</v>
      </c>
      <c r="I692" s="38">
        <f>COUNTA(I697)+COUNTA(I712)</f>
        <v>2</v>
      </c>
      <c r="J692" s="92" t="s">
        <v>320</v>
      </c>
      <c r="K692" s="95"/>
    </row>
    <row r="693" spans="1:11" s="13" customFormat="1" ht="24" x14ac:dyDescent="0.25">
      <c r="A693" s="107"/>
      <c r="B693" s="107"/>
      <c r="C693" s="50" t="s">
        <v>14</v>
      </c>
      <c r="D693" s="51">
        <f>D698+D713</f>
        <v>6981.2</v>
      </c>
      <c r="E693" s="51">
        <f>E698+E713</f>
        <v>6955.2</v>
      </c>
      <c r="F693" s="51">
        <f t="shared" si="344"/>
        <v>99.627571191199209</v>
      </c>
      <c r="G693" s="93"/>
      <c r="H693" s="47" t="s">
        <v>19</v>
      </c>
      <c r="I693" s="38">
        <f>COUNTIF(I697,"да")+COUNTIF(I712,"да")</f>
        <v>2</v>
      </c>
      <c r="J693" s="93"/>
      <c r="K693" s="96"/>
    </row>
    <row r="694" spans="1:11" s="13" customFormat="1" x14ac:dyDescent="0.25">
      <c r="A694" s="107"/>
      <c r="B694" s="107"/>
      <c r="C694" s="50" t="s">
        <v>16</v>
      </c>
      <c r="D694" s="51">
        <f t="shared" ref="D694:E696" si="345">D699+D714</f>
        <v>6981.2</v>
      </c>
      <c r="E694" s="51">
        <f t="shared" si="345"/>
        <v>6955.2</v>
      </c>
      <c r="F694" s="51"/>
      <c r="G694" s="93"/>
      <c r="H694" s="47" t="s">
        <v>20</v>
      </c>
      <c r="I694" s="38">
        <f>COUNTIF(I697,"частично")+COUNTIF(I712,"частично")</f>
        <v>0</v>
      </c>
      <c r="J694" s="93"/>
      <c r="K694" s="96"/>
    </row>
    <row r="695" spans="1:11" s="13" customFormat="1" x14ac:dyDescent="0.25">
      <c r="A695" s="107"/>
      <c r="B695" s="107"/>
      <c r="C695" s="50" t="s">
        <v>15</v>
      </c>
      <c r="D695" s="51">
        <f t="shared" si="345"/>
        <v>0</v>
      </c>
      <c r="E695" s="51">
        <f t="shared" si="345"/>
        <v>0</v>
      </c>
      <c r="F695" s="51"/>
      <c r="G695" s="93"/>
      <c r="H695" s="47" t="s">
        <v>21</v>
      </c>
      <c r="I695" s="38">
        <f>COUNTIF(I697,"нет")+COUNTIF(I712,"нет")</f>
        <v>0</v>
      </c>
      <c r="J695" s="93"/>
      <c r="K695" s="96"/>
    </row>
    <row r="696" spans="1:11" s="13" customFormat="1" ht="24" x14ac:dyDescent="0.25">
      <c r="A696" s="107"/>
      <c r="B696" s="107"/>
      <c r="C696" s="50" t="s">
        <v>17</v>
      </c>
      <c r="D696" s="51">
        <f t="shared" si="345"/>
        <v>0</v>
      </c>
      <c r="E696" s="51">
        <f t="shared" si="345"/>
        <v>0</v>
      </c>
      <c r="F696" s="51"/>
      <c r="G696" s="94"/>
      <c r="H696" s="47" t="s">
        <v>22</v>
      </c>
      <c r="I696" s="49">
        <f>I693/I692*100</f>
        <v>100</v>
      </c>
      <c r="J696" s="94"/>
      <c r="K696" s="97"/>
    </row>
    <row r="697" spans="1:11" s="13" customFormat="1" ht="13.95" customHeight="1" x14ac:dyDescent="0.25">
      <c r="A697" s="107" t="s">
        <v>310</v>
      </c>
      <c r="B697" s="107" t="s">
        <v>189</v>
      </c>
      <c r="C697" s="50" t="s">
        <v>13</v>
      </c>
      <c r="D697" s="51">
        <f t="shared" ref="D697:E697" si="346">D698+D699+D700+D701</f>
        <v>6981.2</v>
      </c>
      <c r="E697" s="51">
        <f t="shared" si="346"/>
        <v>6955.2</v>
      </c>
      <c r="F697" s="51">
        <f t="shared" ref="F697:F699" si="347">E697/D697*100</f>
        <v>99.627571191199209</v>
      </c>
      <c r="G697" s="104"/>
      <c r="H697" s="104"/>
      <c r="I697" s="145" t="str">
        <f>IF(COUNTIF(I702:I711,"да")=2,"да",IF(COUNTIF(I702:I711,"нет")=2,"нет","частично"))</f>
        <v>да</v>
      </c>
      <c r="J697" s="92" t="s">
        <v>320</v>
      </c>
      <c r="K697" s="95"/>
    </row>
    <row r="698" spans="1:11" s="13" customFormat="1" x14ac:dyDescent="0.25">
      <c r="A698" s="107"/>
      <c r="B698" s="107"/>
      <c r="C698" s="50" t="s">
        <v>14</v>
      </c>
      <c r="D698" s="51">
        <f>D703+D708</f>
        <v>0</v>
      </c>
      <c r="E698" s="51">
        <f>E703+E708</f>
        <v>0</v>
      </c>
      <c r="F698" s="51"/>
      <c r="G698" s="105"/>
      <c r="H698" s="105"/>
      <c r="I698" s="145"/>
      <c r="J698" s="93"/>
      <c r="K698" s="96"/>
    </row>
    <row r="699" spans="1:11" s="13" customFormat="1" x14ac:dyDescent="0.25">
      <c r="A699" s="107"/>
      <c r="B699" s="107"/>
      <c r="C699" s="50" t="s">
        <v>16</v>
      </c>
      <c r="D699" s="51">
        <f t="shared" ref="D699:E701" si="348">D704+D709</f>
        <v>6981.2</v>
      </c>
      <c r="E699" s="51">
        <f t="shared" si="348"/>
        <v>6955.2</v>
      </c>
      <c r="F699" s="51">
        <f t="shared" si="347"/>
        <v>99.627571191199209</v>
      </c>
      <c r="G699" s="105"/>
      <c r="H699" s="105"/>
      <c r="I699" s="145"/>
      <c r="J699" s="93"/>
      <c r="K699" s="96"/>
    </row>
    <row r="700" spans="1:11" s="13" customFormat="1" x14ac:dyDescent="0.25">
      <c r="A700" s="107"/>
      <c r="B700" s="107"/>
      <c r="C700" s="50" t="s">
        <v>15</v>
      </c>
      <c r="D700" s="51">
        <f t="shared" si="348"/>
        <v>0</v>
      </c>
      <c r="E700" s="51">
        <f t="shared" si="348"/>
        <v>0</v>
      </c>
      <c r="F700" s="51"/>
      <c r="G700" s="105"/>
      <c r="H700" s="105"/>
      <c r="I700" s="145"/>
      <c r="J700" s="93"/>
      <c r="K700" s="96"/>
    </row>
    <row r="701" spans="1:11" s="13" customFormat="1" ht="68.400000000000006" customHeight="1" x14ac:dyDescent="0.25">
      <c r="A701" s="107"/>
      <c r="B701" s="107"/>
      <c r="C701" s="50" t="s">
        <v>17</v>
      </c>
      <c r="D701" s="51">
        <f t="shared" si="348"/>
        <v>0</v>
      </c>
      <c r="E701" s="51">
        <f t="shared" si="348"/>
        <v>0</v>
      </c>
      <c r="F701" s="51"/>
      <c r="G701" s="106"/>
      <c r="H701" s="106"/>
      <c r="I701" s="145"/>
      <c r="J701" s="94"/>
      <c r="K701" s="97"/>
    </row>
    <row r="702" spans="1:11" s="13" customFormat="1" ht="13.95" customHeight="1" x14ac:dyDescent="0.25">
      <c r="A702" s="107" t="s">
        <v>311</v>
      </c>
      <c r="B702" s="107" t="s">
        <v>313</v>
      </c>
      <c r="C702" s="50" t="s">
        <v>13</v>
      </c>
      <c r="D702" s="51">
        <f t="shared" ref="D702:E702" si="349">D703+D704</f>
        <v>6206.2</v>
      </c>
      <c r="E702" s="51">
        <f t="shared" si="349"/>
        <v>6206.2</v>
      </c>
      <c r="F702" s="51">
        <f t="shared" ref="F702" si="350">E702/D702*100</f>
        <v>100</v>
      </c>
      <c r="G702" s="95" t="s">
        <v>508</v>
      </c>
      <c r="H702" s="95" t="s">
        <v>508</v>
      </c>
      <c r="I702" s="128" t="s">
        <v>433</v>
      </c>
      <c r="J702" s="92" t="s">
        <v>320</v>
      </c>
      <c r="K702" s="95"/>
    </row>
    <row r="703" spans="1:11" s="13" customFormat="1" x14ac:dyDescent="0.25">
      <c r="A703" s="107"/>
      <c r="B703" s="107"/>
      <c r="C703" s="50" t="s">
        <v>14</v>
      </c>
      <c r="D703" s="51">
        <v>0</v>
      </c>
      <c r="E703" s="52">
        <v>0</v>
      </c>
      <c r="F703" s="51"/>
      <c r="G703" s="96"/>
      <c r="H703" s="96"/>
      <c r="I703" s="128"/>
      <c r="J703" s="93"/>
      <c r="K703" s="96"/>
    </row>
    <row r="704" spans="1:11" s="13" customFormat="1" x14ac:dyDescent="0.25">
      <c r="A704" s="107"/>
      <c r="B704" s="107"/>
      <c r="C704" s="50" t="s">
        <v>16</v>
      </c>
      <c r="D704" s="51">
        <v>6206.2</v>
      </c>
      <c r="E704" s="57">
        <v>6206.2</v>
      </c>
      <c r="F704" s="51">
        <f t="shared" ref="F704" si="351">E704/D704*100</f>
        <v>100</v>
      </c>
      <c r="G704" s="96"/>
      <c r="H704" s="96"/>
      <c r="I704" s="128"/>
      <c r="J704" s="93"/>
      <c r="K704" s="96"/>
    </row>
    <row r="705" spans="1:11" s="13" customFormat="1" x14ac:dyDescent="0.25">
      <c r="A705" s="107"/>
      <c r="B705" s="107"/>
      <c r="C705" s="50" t="s">
        <v>15</v>
      </c>
      <c r="D705" s="51">
        <v>0</v>
      </c>
      <c r="E705" s="51">
        <v>0</v>
      </c>
      <c r="F705" s="51"/>
      <c r="G705" s="96"/>
      <c r="H705" s="96"/>
      <c r="I705" s="128"/>
      <c r="J705" s="93"/>
      <c r="K705" s="96"/>
    </row>
    <row r="706" spans="1:11" s="13" customFormat="1" x14ac:dyDescent="0.25">
      <c r="A706" s="107"/>
      <c r="B706" s="107"/>
      <c r="C706" s="50" t="s">
        <v>17</v>
      </c>
      <c r="D706" s="51">
        <v>0</v>
      </c>
      <c r="E706" s="51">
        <v>0</v>
      </c>
      <c r="F706" s="51"/>
      <c r="G706" s="97"/>
      <c r="H706" s="97"/>
      <c r="I706" s="128"/>
      <c r="J706" s="94"/>
      <c r="K706" s="97"/>
    </row>
    <row r="707" spans="1:11" s="13" customFormat="1" ht="13.95" customHeight="1" x14ac:dyDescent="0.25">
      <c r="A707" s="107" t="s">
        <v>312</v>
      </c>
      <c r="B707" s="107" t="s">
        <v>314</v>
      </c>
      <c r="C707" s="50" t="s">
        <v>13</v>
      </c>
      <c r="D707" s="51">
        <f t="shared" ref="D707:E707" si="352">D708+D709</f>
        <v>775</v>
      </c>
      <c r="E707" s="51">
        <f t="shared" si="352"/>
        <v>749</v>
      </c>
      <c r="F707" s="51">
        <f t="shared" ref="F707" si="353">E707/D707*100</f>
        <v>96.645161290322577</v>
      </c>
      <c r="G707" s="95" t="s">
        <v>509</v>
      </c>
      <c r="H707" s="95" t="s">
        <v>509</v>
      </c>
      <c r="I707" s="128" t="s">
        <v>433</v>
      </c>
      <c r="J707" s="92" t="s">
        <v>320</v>
      </c>
      <c r="K707" s="95"/>
    </row>
    <row r="708" spans="1:11" s="13" customFormat="1" x14ac:dyDescent="0.25">
      <c r="A708" s="107"/>
      <c r="B708" s="107"/>
      <c r="C708" s="50" t="s">
        <v>14</v>
      </c>
      <c r="D708" s="51">
        <v>0</v>
      </c>
      <c r="E708" s="52">
        <v>0</v>
      </c>
      <c r="F708" s="51"/>
      <c r="G708" s="96"/>
      <c r="H708" s="96"/>
      <c r="I708" s="128"/>
      <c r="J708" s="93"/>
      <c r="K708" s="96"/>
    </row>
    <row r="709" spans="1:11" s="13" customFormat="1" x14ac:dyDescent="0.25">
      <c r="A709" s="107"/>
      <c r="B709" s="107"/>
      <c r="C709" s="50" t="s">
        <v>16</v>
      </c>
      <c r="D709" s="51">
        <v>775</v>
      </c>
      <c r="E709" s="57">
        <v>749</v>
      </c>
      <c r="F709" s="51">
        <f t="shared" ref="F709" si="354">E709/D709*100</f>
        <v>96.645161290322577</v>
      </c>
      <c r="G709" s="96"/>
      <c r="H709" s="96"/>
      <c r="I709" s="128"/>
      <c r="J709" s="93"/>
      <c r="K709" s="96"/>
    </row>
    <row r="710" spans="1:11" s="13" customFormat="1" x14ac:dyDescent="0.25">
      <c r="A710" s="107"/>
      <c r="B710" s="107"/>
      <c r="C710" s="50" t="s">
        <v>15</v>
      </c>
      <c r="D710" s="51">
        <v>0</v>
      </c>
      <c r="E710" s="51">
        <v>0</v>
      </c>
      <c r="F710" s="51"/>
      <c r="G710" s="96"/>
      <c r="H710" s="96"/>
      <c r="I710" s="128"/>
      <c r="J710" s="93"/>
      <c r="K710" s="96"/>
    </row>
    <row r="711" spans="1:11" s="13" customFormat="1" x14ac:dyDescent="0.25">
      <c r="A711" s="107"/>
      <c r="B711" s="107"/>
      <c r="C711" s="50" t="s">
        <v>17</v>
      </c>
      <c r="D711" s="51">
        <v>0</v>
      </c>
      <c r="E711" s="51">
        <v>0</v>
      </c>
      <c r="F711" s="51"/>
      <c r="G711" s="97"/>
      <c r="H711" s="97"/>
      <c r="I711" s="128"/>
      <c r="J711" s="94"/>
      <c r="K711" s="97"/>
    </row>
    <row r="712" spans="1:11" s="13" customFormat="1" ht="13.95" customHeight="1" x14ac:dyDescent="0.25">
      <c r="A712" s="107" t="s">
        <v>315</v>
      </c>
      <c r="B712" s="107" t="s">
        <v>198</v>
      </c>
      <c r="C712" s="50" t="s">
        <v>13</v>
      </c>
      <c r="D712" s="51">
        <f t="shared" ref="D712:E712" si="355">D713+D714+D715+D716</f>
        <v>6981.2</v>
      </c>
      <c r="E712" s="51">
        <f t="shared" si="355"/>
        <v>6955.2</v>
      </c>
      <c r="F712" s="51">
        <f t="shared" ref="F712:F713" si="356">E712/D712*100</f>
        <v>99.627571191199209</v>
      </c>
      <c r="G712" s="104"/>
      <c r="H712" s="104"/>
      <c r="I712" s="145" t="str">
        <f>IF(COUNTIF(I717:I726,"да")=2,"да",IF(COUNTIF(I717:I726,"нет")=2,"нет","частично"))</f>
        <v>да</v>
      </c>
      <c r="J712" s="92" t="s">
        <v>320</v>
      </c>
      <c r="K712" s="95"/>
    </row>
    <row r="713" spans="1:11" s="13" customFormat="1" x14ac:dyDescent="0.25">
      <c r="A713" s="107"/>
      <c r="B713" s="107"/>
      <c r="C713" s="50" t="s">
        <v>14</v>
      </c>
      <c r="D713" s="51">
        <f>D718+D723</f>
        <v>6981.2</v>
      </c>
      <c r="E713" s="51">
        <f>E718+E723</f>
        <v>6955.2</v>
      </c>
      <c r="F713" s="51">
        <f t="shared" si="356"/>
        <v>99.627571191199209</v>
      </c>
      <c r="G713" s="105"/>
      <c r="H713" s="105"/>
      <c r="I713" s="145"/>
      <c r="J713" s="93"/>
      <c r="K713" s="96"/>
    </row>
    <row r="714" spans="1:11" s="13" customFormat="1" x14ac:dyDescent="0.25">
      <c r="A714" s="107"/>
      <c r="B714" s="107"/>
      <c r="C714" s="50" t="s">
        <v>16</v>
      </c>
      <c r="D714" s="51">
        <f t="shared" ref="D714:E716" si="357">D719+D724</f>
        <v>0</v>
      </c>
      <c r="E714" s="51">
        <f t="shared" si="357"/>
        <v>0</v>
      </c>
      <c r="F714" s="51"/>
      <c r="G714" s="105"/>
      <c r="H714" s="105"/>
      <c r="I714" s="145"/>
      <c r="J714" s="93"/>
      <c r="K714" s="96"/>
    </row>
    <row r="715" spans="1:11" s="13" customFormat="1" x14ac:dyDescent="0.25">
      <c r="A715" s="107"/>
      <c r="B715" s="107"/>
      <c r="C715" s="50" t="s">
        <v>15</v>
      </c>
      <c r="D715" s="51">
        <f t="shared" si="357"/>
        <v>0</v>
      </c>
      <c r="E715" s="51">
        <f t="shared" si="357"/>
        <v>0</v>
      </c>
      <c r="F715" s="51"/>
      <c r="G715" s="105"/>
      <c r="H715" s="105"/>
      <c r="I715" s="145"/>
      <c r="J715" s="93"/>
      <c r="K715" s="96"/>
    </row>
    <row r="716" spans="1:11" s="13" customFormat="1" x14ac:dyDescent="0.25">
      <c r="A716" s="107"/>
      <c r="B716" s="107"/>
      <c r="C716" s="50" t="s">
        <v>17</v>
      </c>
      <c r="D716" s="51">
        <f t="shared" si="357"/>
        <v>0</v>
      </c>
      <c r="E716" s="51">
        <f t="shared" si="357"/>
        <v>0</v>
      </c>
      <c r="F716" s="51"/>
      <c r="G716" s="106"/>
      <c r="H716" s="106"/>
      <c r="I716" s="145"/>
      <c r="J716" s="94"/>
      <c r="K716" s="97"/>
    </row>
    <row r="717" spans="1:11" s="13" customFormat="1" ht="13.95" customHeight="1" x14ac:dyDescent="0.25">
      <c r="A717" s="107" t="s">
        <v>316</v>
      </c>
      <c r="B717" s="107" t="s">
        <v>313</v>
      </c>
      <c r="C717" s="50" t="s">
        <v>13</v>
      </c>
      <c r="D717" s="51">
        <f t="shared" ref="D717:E717" si="358">D718+D719+D720+D721</f>
        <v>6206.2</v>
      </c>
      <c r="E717" s="51">
        <f t="shared" si="358"/>
        <v>6206.2</v>
      </c>
      <c r="F717" s="51">
        <f t="shared" ref="F717:F718" si="359">E717/D717*100</f>
        <v>100</v>
      </c>
      <c r="G717" s="95" t="s">
        <v>508</v>
      </c>
      <c r="H717" s="95" t="s">
        <v>508</v>
      </c>
      <c r="I717" s="128" t="s">
        <v>433</v>
      </c>
      <c r="J717" s="92" t="s">
        <v>320</v>
      </c>
      <c r="K717" s="95"/>
    </row>
    <row r="718" spans="1:11" s="13" customFormat="1" x14ac:dyDescent="0.25">
      <c r="A718" s="107"/>
      <c r="B718" s="107"/>
      <c r="C718" s="50" t="s">
        <v>14</v>
      </c>
      <c r="D718" s="51">
        <v>6206.2</v>
      </c>
      <c r="E718" s="57">
        <v>6206.2</v>
      </c>
      <c r="F718" s="51">
        <f t="shared" si="359"/>
        <v>100</v>
      </c>
      <c r="G718" s="96"/>
      <c r="H718" s="96"/>
      <c r="I718" s="128"/>
      <c r="J718" s="93"/>
      <c r="K718" s="96"/>
    </row>
    <row r="719" spans="1:11" s="13" customFormat="1" x14ac:dyDescent="0.25">
      <c r="A719" s="107"/>
      <c r="B719" s="107"/>
      <c r="C719" s="50" t="s">
        <v>16</v>
      </c>
      <c r="D719" s="51">
        <v>0</v>
      </c>
      <c r="E719" s="51">
        <v>0</v>
      </c>
      <c r="F719" s="51"/>
      <c r="G719" s="96"/>
      <c r="H719" s="96"/>
      <c r="I719" s="128"/>
      <c r="J719" s="93"/>
      <c r="K719" s="96"/>
    </row>
    <row r="720" spans="1:11" s="13" customFormat="1" x14ac:dyDescent="0.25">
      <c r="A720" s="107"/>
      <c r="B720" s="107"/>
      <c r="C720" s="50" t="s">
        <v>15</v>
      </c>
      <c r="D720" s="51">
        <v>0</v>
      </c>
      <c r="E720" s="51">
        <v>0</v>
      </c>
      <c r="F720" s="51"/>
      <c r="G720" s="96"/>
      <c r="H720" s="96"/>
      <c r="I720" s="128"/>
      <c r="J720" s="93"/>
      <c r="K720" s="96"/>
    </row>
    <row r="721" spans="1:11" s="13" customFormat="1" x14ac:dyDescent="0.25">
      <c r="A721" s="107"/>
      <c r="B721" s="107"/>
      <c r="C721" s="50" t="s">
        <v>17</v>
      </c>
      <c r="D721" s="51">
        <v>0</v>
      </c>
      <c r="E721" s="51">
        <v>0</v>
      </c>
      <c r="F721" s="51"/>
      <c r="G721" s="97"/>
      <c r="H721" s="97"/>
      <c r="I721" s="128"/>
      <c r="J721" s="94"/>
      <c r="K721" s="97"/>
    </row>
    <row r="722" spans="1:11" s="13" customFormat="1" ht="13.95" customHeight="1" x14ac:dyDescent="0.25">
      <c r="A722" s="107" t="s">
        <v>317</v>
      </c>
      <c r="B722" s="107" t="s">
        <v>314</v>
      </c>
      <c r="C722" s="50" t="s">
        <v>13</v>
      </c>
      <c r="D722" s="51">
        <f t="shared" ref="D722:E722" si="360">D723+D724+D725+D726</f>
        <v>775</v>
      </c>
      <c r="E722" s="51">
        <f t="shared" si="360"/>
        <v>749</v>
      </c>
      <c r="F722" s="51">
        <f t="shared" ref="F722:F723" si="361">E722/D722*100</f>
        <v>96.645161290322577</v>
      </c>
      <c r="G722" s="95" t="s">
        <v>509</v>
      </c>
      <c r="H722" s="95" t="s">
        <v>509</v>
      </c>
      <c r="I722" s="128" t="s">
        <v>433</v>
      </c>
      <c r="J722" s="92" t="s">
        <v>320</v>
      </c>
      <c r="K722" s="95"/>
    </row>
    <row r="723" spans="1:11" s="13" customFormat="1" x14ac:dyDescent="0.25">
      <c r="A723" s="107"/>
      <c r="B723" s="107"/>
      <c r="C723" s="50" t="s">
        <v>14</v>
      </c>
      <c r="D723" s="51">
        <v>775</v>
      </c>
      <c r="E723" s="57">
        <v>749</v>
      </c>
      <c r="F723" s="51">
        <f t="shared" si="361"/>
        <v>96.645161290322577</v>
      </c>
      <c r="G723" s="96"/>
      <c r="H723" s="96"/>
      <c r="I723" s="128"/>
      <c r="J723" s="93"/>
      <c r="K723" s="96"/>
    </row>
    <row r="724" spans="1:11" s="13" customFormat="1" x14ac:dyDescent="0.25">
      <c r="A724" s="107"/>
      <c r="B724" s="107"/>
      <c r="C724" s="50" t="s">
        <v>16</v>
      </c>
      <c r="D724" s="51">
        <v>0</v>
      </c>
      <c r="E724" s="51">
        <v>0</v>
      </c>
      <c r="F724" s="51"/>
      <c r="G724" s="96"/>
      <c r="H724" s="96"/>
      <c r="I724" s="128"/>
      <c r="J724" s="93"/>
      <c r="K724" s="96"/>
    </row>
    <row r="725" spans="1:11" s="13" customFormat="1" x14ac:dyDescent="0.25">
      <c r="A725" s="107"/>
      <c r="B725" s="107"/>
      <c r="C725" s="50" t="s">
        <v>15</v>
      </c>
      <c r="D725" s="51">
        <v>0</v>
      </c>
      <c r="E725" s="51">
        <v>0</v>
      </c>
      <c r="F725" s="51"/>
      <c r="G725" s="96"/>
      <c r="H725" s="96"/>
      <c r="I725" s="128"/>
      <c r="J725" s="93"/>
      <c r="K725" s="96"/>
    </row>
    <row r="726" spans="1:11" s="13" customFormat="1" x14ac:dyDescent="0.25">
      <c r="A726" s="107"/>
      <c r="B726" s="107"/>
      <c r="C726" s="50" t="s">
        <v>17</v>
      </c>
      <c r="D726" s="51">
        <v>0</v>
      </c>
      <c r="E726" s="51">
        <v>0</v>
      </c>
      <c r="F726" s="51"/>
      <c r="G726" s="97"/>
      <c r="H726" s="97"/>
      <c r="I726" s="128"/>
      <c r="J726" s="94"/>
      <c r="K726" s="97"/>
    </row>
    <row r="727" spans="1:11" s="13" customFormat="1" ht="34.200000000000003" x14ac:dyDescent="0.25">
      <c r="A727" s="80" t="s">
        <v>321</v>
      </c>
      <c r="B727" s="80" t="s">
        <v>322</v>
      </c>
      <c r="C727" s="40" t="s">
        <v>13</v>
      </c>
      <c r="D727" s="41">
        <f>D728+D729+D730+D731</f>
        <v>22.1</v>
      </c>
      <c r="E727" s="41">
        <f>E728+E729+E730+E731</f>
        <v>14.6</v>
      </c>
      <c r="F727" s="41">
        <f t="shared" ref="F727:F728" si="362">E727/D727*100</f>
        <v>66.063348416289585</v>
      </c>
      <c r="G727" s="81"/>
      <c r="H727" s="42" t="s">
        <v>18</v>
      </c>
      <c r="I727" s="43">
        <f>I732</f>
        <v>1</v>
      </c>
      <c r="J727" s="143" t="s">
        <v>336</v>
      </c>
      <c r="K727" s="81"/>
    </row>
    <row r="728" spans="1:11" s="13" customFormat="1" ht="22.8" x14ac:dyDescent="0.25">
      <c r="A728" s="80"/>
      <c r="B728" s="80"/>
      <c r="C728" s="40" t="s">
        <v>14</v>
      </c>
      <c r="D728" s="41">
        <f>D733</f>
        <v>22.1</v>
      </c>
      <c r="E728" s="41">
        <f>E733</f>
        <v>14.6</v>
      </c>
      <c r="F728" s="41">
        <f t="shared" si="362"/>
        <v>66.063348416289585</v>
      </c>
      <c r="G728" s="82"/>
      <c r="H728" s="42" t="s">
        <v>19</v>
      </c>
      <c r="I728" s="43">
        <f t="shared" ref="I728:I730" si="363">I733</f>
        <v>0</v>
      </c>
      <c r="J728" s="143"/>
      <c r="K728" s="82"/>
    </row>
    <row r="729" spans="1:11" s="13" customFormat="1" x14ac:dyDescent="0.25">
      <c r="A729" s="80"/>
      <c r="B729" s="80"/>
      <c r="C729" s="40" t="s">
        <v>16</v>
      </c>
      <c r="D729" s="41">
        <f t="shared" ref="D729:E729" si="364">D734</f>
        <v>0</v>
      </c>
      <c r="E729" s="41">
        <f t="shared" si="364"/>
        <v>0</v>
      </c>
      <c r="F729" s="41"/>
      <c r="G729" s="82"/>
      <c r="H729" s="42" t="s">
        <v>20</v>
      </c>
      <c r="I729" s="43">
        <f t="shared" si="363"/>
        <v>1</v>
      </c>
      <c r="J729" s="143"/>
      <c r="K729" s="82"/>
    </row>
    <row r="730" spans="1:11" s="13" customFormat="1" x14ac:dyDescent="0.25">
      <c r="A730" s="80"/>
      <c r="B730" s="80"/>
      <c r="C730" s="40" t="s">
        <v>15</v>
      </c>
      <c r="D730" s="41">
        <f t="shared" ref="D730:E730" si="365">D735</f>
        <v>0</v>
      </c>
      <c r="E730" s="41">
        <f t="shared" si="365"/>
        <v>0</v>
      </c>
      <c r="F730" s="41"/>
      <c r="G730" s="82"/>
      <c r="H730" s="42" t="s">
        <v>21</v>
      </c>
      <c r="I730" s="43">
        <f t="shared" si="363"/>
        <v>0</v>
      </c>
      <c r="J730" s="143"/>
      <c r="K730" s="82"/>
    </row>
    <row r="731" spans="1:11" s="13" customFormat="1" ht="22.8" x14ac:dyDescent="0.25">
      <c r="A731" s="80"/>
      <c r="B731" s="80"/>
      <c r="C731" s="40" t="s">
        <v>17</v>
      </c>
      <c r="D731" s="41">
        <f t="shared" ref="D731:E731" si="366">D736</f>
        <v>0</v>
      </c>
      <c r="E731" s="41">
        <f t="shared" si="366"/>
        <v>0</v>
      </c>
      <c r="F731" s="41"/>
      <c r="G731" s="83"/>
      <c r="H731" s="42" t="s">
        <v>22</v>
      </c>
      <c r="I731" s="44">
        <f>I728/I727*100</f>
        <v>0</v>
      </c>
      <c r="J731" s="143"/>
      <c r="K731" s="83"/>
    </row>
    <row r="732" spans="1:11" s="13" customFormat="1" ht="24" x14ac:dyDescent="0.25">
      <c r="A732" s="87" t="s">
        <v>67</v>
      </c>
      <c r="B732" s="87" t="s">
        <v>324</v>
      </c>
      <c r="C732" s="45" t="s">
        <v>13</v>
      </c>
      <c r="D732" s="46">
        <f>D733+D734+D735+D736</f>
        <v>22.1</v>
      </c>
      <c r="E732" s="46">
        <f>E733+E734+E735+E736</f>
        <v>14.6</v>
      </c>
      <c r="F732" s="46">
        <f t="shared" ref="F732:F733" si="367">E732/D732*100</f>
        <v>66.063348416289585</v>
      </c>
      <c r="G732" s="135"/>
      <c r="H732" s="47" t="s">
        <v>18</v>
      </c>
      <c r="I732" s="38">
        <f>COUNTA(I733)</f>
        <v>1</v>
      </c>
      <c r="J732" s="92" t="s">
        <v>336</v>
      </c>
      <c r="K732" s="92"/>
    </row>
    <row r="733" spans="1:11" s="13" customFormat="1" ht="24" x14ac:dyDescent="0.25">
      <c r="A733" s="87"/>
      <c r="B733" s="87"/>
      <c r="C733" s="45" t="s">
        <v>14</v>
      </c>
      <c r="D733" s="46">
        <f>D738</f>
        <v>22.1</v>
      </c>
      <c r="E733" s="46">
        <f>E738</f>
        <v>14.6</v>
      </c>
      <c r="F733" s="46">
        <f t="shared" si="367"/>
        <v>66.063348416289585</v>
      </c>
      <c r="G733" s="135"/>
      <c r="H733" s="47" t="s">
        <v>19</v>
      </c>
      <c r="I733" s="38">
        <f>COUNTIF(I737,"да")</f>
        <v>0</v>
      </c>
      <c r="J733" s="93"/>
      <c r="K733" s="93"/>
    </row>
    <row r="734" spans="1:11" s="13" customFormat="1" x14ac:dyDescent="0.25">
      <c r="A734" s="87"/>
      <c r="B734" s="87"/>
      <c r="C734" s="45" t="s">
        <v>16</v>
      </c>
      <c r="D734" s="46">
        <f t="shared" ref="D734:E736" si="368">D739</f>
        <v>0</v>
      </c>
      <c r="E734" s="46">
        <f t="shared" si="368"/>
        <v>0</v>
      </c>
      <c r="F734" s="46"/>
      <c r="G734" s="135"/>
      <c r="H734" s="47" t="s">
        <v>20</v>
      </c>
      <c r="I734" s="38">
        <f>COUNTIF(I737,"частично")</f>
        <v>1</v>
      </c>
      <c r="J734" s="93"/>
      <c r="K734" s="93"/>
    </row>
    <row r="735" spans="1:11" s="13" customFormat="1" x14ac:dyDescent="0.25">
      <c r="A735" s="87"/>
      <c r="B735" s="87"/>
      <c r="C735" s="45" t="s">
        <v>15</v>
      </c>
      <c r="D735" s="46">
        <f t="shared" si="368"/>
        <v>0</v>
      </c>
      <c r="E735" s="46">
        <f t="shared" si="368"/>
        <v>0</v>
      </c>
      <c r="F735" s="46"/>
      <c r="G735" s="135"/>
      <c r="H735" s="47" t="s">
        <v>21</v>
      </c>
      <c r="I735" s="38">
        <f>COUNTIF(I737,"нет")</f>
        <v>0</v>
      </c>
      <c r="J735" s="93"/>
      <c r="K735" s="93"/>
    </row>
    <row r="736" spans="1:11" s="13" customFormat="1" ht="24" x14ac:dyDescent="0.25">
      <c r="A736" s="87"/>
      <c r="B736" s="87"/>
      <c r="C736" s="45" t="s">
        <v>17</v>
      </c>
      <c r="D736" s="46">
        <f t="shared" si="368"/>
        <v>0</v>
      </c>
      <c r="E736" s="46">
        <f t="shared" si="368"/>
        <v>0</v>
      </c>
      <c r="F736" s="46"/>
      <c r="G736" s="135"/>
      <c r="H736" s="47" t="s">
        <v>22</v>
      </c>
      <c r="I736" s="49">
        <f>I733/I732*100</f>
        <v>0</v>
      </c>
      <c r="J736" s="94"/>
      <c r="K736" s="94"/>
    </row>
    <row r="737" spans="1:11" s="13" customFormat="1" x14ac:dyDescent="0.25">
      <c r="A737" s="107" t="s">
        <v>68</v>
      </c>
      <c r="B737" s="107" t="s">
        <v>325</v>
      </c>
      <c r="C737" s="50" t="s">
        <v>13</v>
      </c>
      <c r="D737" s="51">
        <f>D738+D739+D740+D741</f>
        <v>22.1</v>
      </c>
      <c r="E737" s="51">
        <f>E738+E739+E740+E741</f>
        <v>14.6</v>
      </c>
      <c r="F737" s="51">
        <f t="shared" ref="F737:F738" si="369">E737/D737*100</f>
        <v>66.063348416289585</v>
      </c>
      <c r="G737" s="101" t="s">
        <v>467</v>
      </c>
      <c r="H737" s="101" t="s">
        <v>468</v>
      </c>
      <c r="I737" s="128" t="s">
        <v>69</v>
      </c>
      <c r="J737" s="92" t="s">
        <v>336</v>
      </c>
      <c r="K737" s="95" t="s">
        <v>469</v>
      </c>
    </row>
    <row r="738" spans="1:11" s="13" customFormat="1" x14ac:dyDescent="0.25">
      <c r="A738" s="107"/>
      <c r="B738" s="107"/>
      <c r="C738" s="50" t="s">
        <v>14</v>
      </c>
      <c r="D738" s="51">
        <v>22.1</v>
      </c>
      <c r="E738" s="57">
        <v>14.6</v>
      </c>
      <c r="F738" s="51">
        <f t="shared" si="369"/>
        <v>66.063348416289585</v>
      </c>
      <c r="G738" s="102"/>
      <c r="H738" s="102"/>
      <c r="I738" s="128"/>
      <c r="J738" s="93"/>
      <c r="K738" s="96"/>
    </row>
    <row r="739" spans="1:11" s="13" customFormat="1" x14ac:dyDescent="0.25">
      <c r="A739" s="107"/>
      <c r="B739" s="107"/>
      <c r="C739" s="50" t="s">
        <v>16</v>
      </c>
      <c r="D739" s="51">
        <v>0</v>
      </c>
      <c r="E739" s="51">
        <v>0</v>
      </c>
      <c r="F739" s="51"/>
      <c r="G739" s="102"/>
      <c r="H739" s="102"/>
      <c r="I739" s="128"/>
      <c r="J739" s="93"/>
      <c r="K739" s="96"/>
    </row>
    <row r="740" spans="1:11" s="13" customFormat="1" x14ac:dyDescent="0.25">
      <c r="A740" s="107"/>
      <c r="B740" s="107"/>
      <c r="C740" s="50" t="s">
        <v>15</v>
      </c>
      <c r="D740" s="51">
        <v>0</v>
      </c>
      <c r="E740" s="51">
        <v>0</v>
      </c>
      <c r="F740" s="51"/>
      <c r="G740" s="102"/>
      <c r="H740" s="102"/>
      <c r="I740" s="128"/>
      <c r="J740" s="93"/>
      <c r="K740" s="96"/>
    </row>
    <row r="741" spans="1:11" s="13" customFormat="1" ht="81.599999999999994" customHeight="1" x14ac:dyDescent="0.25">
      <c r="A741" s="107"/>
      <c r="B741" s="107"/>
      <c r="C741" s="50" t="s">
        <v>17</v>
      </c>
      <c r="D741" s="51">
        <v>0</v>
      </c>
      <c r="E741" s="51">
        <v>0</v>
      </c>
      <c r="F741" s="51"/>
      <c r="G741" s="103"/>
      <c r="H741" s="103"/>
      <c r="I741" s="128"/>
      <c r="J741" s="94"/>
      <c r="K741" s="97"/>
    </row>
    <row r="742" spans="1:11" s="5" customFormat="1" ht="34.200000000000003" x14ac:dyDescent="0.25">
      <c r="A742" s="80" t="s">
        <v>323</v>
      </c>
      <c r="B742" s="80" t="s">
        <v>326</v>
      </c>
      <c r="C742" s="40" t="s">
        <v>13</v>
      </c>
      <c r="D742" s="41">
        <f>D743+D744+D745+D746</f>
        <v>82379.899999999994</v>
      </c>
      <c r="E742" s="41">
        <f>E743+E744+E745+E746</f>
        <v>82245.3</v>
      </c>
      <c r="F742" s="41">
        <f t="shared" si="145"/>
        <v>99.836610629534633</v>
      </c>
      <c r="G742" s="81"/>
      <c r="H742" s="42" t="s">
        <v>18</v>
      </c>
      <c r="I742" s="43">
        <f>I747</f>
        <v>4</v>
      </c>
      <c r="J742" s="143" t="s">
        <v>75</v>
      </c>
      <c r="K742" s="81"/>
    </row>
    <row r="743" spans="1:11" s="5" customFormat="1" ht="22.8" x14ac:dyDescent="0.25">
      <c r="A743" s="80"/>
      <c r="B743" s="80"/>
      <c r="C743" s="40" t="s">
        <v>14</v>
      </c>
      <c r="D743" s="41">
        <v>82332.899999999994</v>
      </c>
      <c r="E743" s="41">
        <f>E748</f>
        <v>82208.2</v>
      </c>
      <c r="F743" s="41">
        <f t="shared" si="145"/>
        <v>99.848541712972576</v>
      </c>
      <c r="G743" s="82"/>
      <c r="H743" s="42" t="s">
        <v>19</v>
      </c>
      <c r="I743" s="43">
        <f t="shared" ref="I743:I745" si="370">I748</f>
        <v>4</v>
      </c>
      <c r="J743" s="143"/>
      <c r="K743" s="82"/>
    </row>
    <row r="744" spans="1:11" s="5" customFormat="1" x14ac:dyDescent="0.25">
      <c r="A744" s="80"/>
      <c r="B744" s="80"/>
      <c r="C744" s="40" t="s">
        <v>16</v>
      </c>
      <c r="D744" s="41">
        <v>47</v>
      </c>
      <c r="E744" s="41">
        <f t="shared" ref="D744:E746" si="371">E749</f>
        <v>37.1</v>
      </c>
      <c r="F744" s="41"/>
      <c r="G744" s="82"/>
      <c r="H744" s="42" t="s">
        <v>20</v>
      </c>
      <c r="I744" s="43">
        <f t="shared" si="370"/>
        <v>0</v>
      </c>
      <c r="J744" s="143"/>
      <c r="K744" s="82"/>
    </row>
    <row r="745" spans="1:11" s="5" customFormat="1" x14ac:dyDescent="0.25">
      <c r="A745" s="80"/>
      <c r="B745" s="80"/>
      <c r="C745" s="40" t="s">
        <v>15</v>
      </c>
      <c r="D745" s="41">
        <f t="shared" si="371"/>
        <v>0</v>
      </c>
      <c r="E745" s="41">
        <f t="shared" si="371"/>
        <v>0</v>
      </c>
      <c r="F745" s="41"/>
      <c r="G745" s="82"/>
      <c r="H745" s="42" t="s">
        <v>21</v>
      </c>
      <c r="I745" s="43">
        <f t="shared" si="370"/>
        <v>0</v>
      </c>
      <c r="J745" s="143"/>
      <c r="K745" s="82"/>
    </row>
    <row r="746" spans="1:11" s="5" customFormat="1" ht="22.8" x14ac:dyDescent="0.25">
      <c r="A746" s="80"/>
      <c r="B746" s="80"/>
      <c r="C746" s="40" t="s">
        <v>17</v>
      </c>
      <c r="D746" s="41">
        <f t="shared" si="371"/>
        <v>0</v>
      </c>
      <c r="E746" s="41">
        <f t="shared" si="371"/>
        <v>0</v>
      </c>
      <c r="F746" s="41"/>
      <c r="G746" s="83"/>
      <c r="H746" s="42" t="s">
        <v>22</v>
      </c>
      <c r="I746" s="44">
        <f>I743/I742*100</f>
        <v>100</v>
      </c>
      <c r="J746" s="143"/>
      <c r="K746" s="83"/>
    </row>
    <row r="747" spans="1:11" ht="13.95" customHeight="1" x14ac:dyDescent="0.25">
      <c r="A747" s="87" t="s">
        <v>328</v>
      </c>
      <c r="B747" s="88" t="s">
        <v>327</v>
      </c>
      <c r="C747" s="45" t="s">
        <v>13</v>
      </c>
      <c r="D747" s="46">
        <f>D748+D749+D750+D751</f>
        <v>82379.900000000009</v>
      </c>
      <c r="E747" s="46">
        <f>E748+E749+E750+E751</f>
        <v>82245.3</v>
      </c>
      <c r="F747" s="46">
        <f t="shared" si="145"/>
        <v>99.836610629534633</v>
      </c>
      <c r="G747" s="135"/>
      <c r="H747" s="47" t="s">
        <v>18</v>
      </c>
      <c r="I747" s="38">
        <f>COUNTA(I752:I771)</f>
        <v>4</v>
      </c>
      <c r="J747" s="92" t="s">
        <v>75</v>
      </c>
      <c r="K747" s="92"/>
    </row>
    <row r="748" spans="1:11" ht="24" x14ac:dyDescent="0.25">
      <c r="A748" s="87"/>
      <c r="B748" s="131"/>
      <c r="C748" s="45" t="s">
        <v>14</v>
      </c>
      <c r="D748" s="46">
        <f>D753+D758+D763+D768</f>
        <v>82332.900000000009</v>
      </c>
      <c r="E748" s="46">
        <f>E753+E758+E763+E768</f>
        <v>82208.2</v>
      </c>
      <c r="F748" s="46">
        <f t="shared" si="145"/>
        <v>99.848541712972562</v>
      </c>
      <c r="G748" s="135"/>
      <c r="H748" s="47" t="s">
        <v>19</v>
      </c>
      <c r="I748" s="38">
        <f>COUNTIF(I752:I771,"да")</f>
        <v>4</v>
      </c>
      <c r="J748" s="93"/>
      <c r="K748" s="93"/>
    </row>
    <row r="749" spans="1:11" x14ac:dyDescent="0.25">
      <c r="A749" s="87"/>
      <c r="B749" s="131"/>
      <c r="C749" s="45" t="s">
        <v>16</v>
      </c>
      <c r="D749" s="46">
        <v>47</v>
      </c>
      <c r="E749" s="46">
        <v>37.1</v>
      </c>
      <c r="F749" s="46"/>
      <c r="G749" s="135"/>
      <c r="H749" s="47" t="s">
        <v>20</v>
      </c>
      <c r="I749" s="38">
        <f>COUNTIF(I752:I771,"частично")</f>
        <v>0</v>
      </c>
      <c r="J749" s="93"/>
      <c r="K749" s="93"/>
    </row>
    <row r="750" spans="1:11" x14ac:dyDescent="0.25">
      <c r="A750" s="87"/>
      <c r="B750" s="131"/>
      <c r="C750" s="45" t="s">
        <v>15</v>
      </c>
      <c r="D750" s="46">
        <f t="shared" ref="D750:E751" si="372">D755+D760+D765+D770</f>
        <v>0</v>
      </c>
      <c r="E750" s="46">
        <f t="shared" si="372"/>
        <v>0</v>
      </c>
      <c r="F750" s="46"/>
      <c r="G750" s="135"/>
      <c r="H750" s="47" t="s">
        <v>21</v>
      </c>
      <c r="I750" s="38">
        <f>COUNTIF(I752:I771,"нет")</f>
        <v>0</v>
      </c>
      <c r="J750" s="93"/>
      <c r="K750" s="93"/>
    </row>
    <row r="751" spans="1:11" ht="24" x14ac:dyDescent="0.25">
      <c r="A751" s="87"/>
      <c r="B751" s="89"/>
      <c r="C751" s="45" t="s">
        <v>17</v>
      </c>
      <c r="D751" s="46">
        <f t="shared" si="372"/>
        <v>0</v>
      </c>
      <c r="E751" s="46">
        <f t="shared" si="372"/>
        <v>0</v>
      </c>
      <c r="F751" s="46"/>
      <c r="G751" s="135"/>
      <c r="H751" s="47" t="s">
        <v>22</v>
      </c>
      <c r="I751" s="49">
        <f>I748/I747*100</f>
        <v>100</v>
      </c>
      <c r="J751" s="94"/>
      <c r="K751" s="94"/>
    </row>
    <row r="752" spans="1:11" s="13" customFormat="1" ht="13.95" customHeight="1" x14ac:dyDescent="0.25">
      <c r="A752" s="107" t="s">
        <v>329</v>
      </c>
      <c r="B752" s="120" t="s">
        <v>333</v>
      </c>
      <c r="C752" s="50" t="s">
        <v>13</v>
      </c>
      <c r="D752" s="51">
        <f>D753+D754+D755+D756</f>
        <v>81105.3</v>
      </c>
      <c r="E752" s="51">
        <f>E753+E754+E755+E756</f>
        <v>80963.5</v>
      </c>
      <c r="F752" s="51">
        <f t="shared" si="145"/>
        <v>99.825165556381634</v>
      </c>
      <c r="G752" s="104" t="s">
        <v>23</v>
      </c>
      <c r="H752" s="104" t="s">
        <v>23</v>
      </c>
      <c r="I752" s="128" t="s">
        <v>433</v>
      </c>
      <c r="J752" s="92" t="s">
        <v>75</v>
      </c>
      <c r="K752" s="104"/>
    </row>
    <row r="753" spans="1:11" s="13" customFormat="1" x14ac:dyDescent="0.25">
      <c r="A753" s="107"/>
      <c r="B753" s="121"/>
      <c r="C753" s="50" t="s">
        <v>14</v>
      </c>
      <c r="D753" s="51">
        <v>81105.3</v>
      </c>
      <c r="E753" s="57">
        <v>80963.5</v>
      </c>
      <c r="F753" s="51">
        <f t="shared" si="145"/>
        <v>99.825165556381634</v>
      </c>
      <c r="G753" s="105"/>
      <c r="H753" s="105"/>
      <c r="I753" s="128"/>
      <c r="J753" s="93"/>
      <c r="K753" s="105"/>
    </row>
    <row r="754" spans="1:11" s="13" customFormat="1" x14ac:dyDescent="0.25">
      <c r="A754" s="107"/>
      <c r="B754" s="121"/>
      <c r="C754" s="50" t="s">
        <v>16</v>
      </c>
      <c r="D754" s="51">
        <v>0</v>
      </c>
      <c r="E754" s="51">
        <v>0</v>
      </c>
      <c r="F754" s="51"/>
      <c r="G754" s="105"/>
      <c r="H754" s="105"/>
      <c r="I754" s="128"/>
      <c r="J754" s="93"/>
      <c r="K754" s="105"/>
    </row>
    <row r="755" spans="1:11" s="13" customFormat="1" x14ac:dyDescent="0.25">
      <c r="A755" s="107"/>
      <c r="B755" s="121"/>
      <c r="C755" s="50" t="s">
        <v>15</v>
      </c>
      <c r="D755" s="51">
        <v>0</v>
      </c>
      <c r="E755" s="51">
        <v>0</v>
      </c>
      <c r="F755" s="51"/>
      <c r="G755" s="105"/>
      <c r="H755" s="105"/>
      <c r="I755" s="128"/>
      <c r="J755" s="93"/>
      <c r="K755" s="105"/>
    </row>
    <row r="756" spans="1:11" s="13" customFormat="1" x14ac:dyDescent="0.25">
      <c r="A756" s="107"/>
      <c r="B756" s="122"/>
      <c r="C756" s="50" t="s">
        <v>17</v>
      </c>
      <c r="D756" s="51">
        <v>0</v>
      </c>
      <c r="E756" s="51">
        <v>0</v>
      </c>
      <c r="F756" s="51"/>
      <c r="G756" s="106"/>
      <c r="H756" s="106"/>
      <c r="I756" s="128"/>
      <c r="J756" s="94"/>
      <c r="K756" s="106"/>
    </row>
    <row r="757" spans="1:11" s="13" customFormat="1" ht="13.95" customHeight="1" x14ac:dyDescent="0.25">
      <c r="A757" s="107" t="s">
        <v>330</v>
      </c>
      <c r="B757" s="120" t="s">
        <v>334</v>
      </c>
      <c r="C757" s="50" t="s">
        <v>13</v>
      </c>
      <c r="D757" s="51">
        <f>D758+D759+D760+D761</f>
        <v>1227.5999999999999</v>
      </c>
      <c r="E757" s="51">
        <f>E758+E759+E760+E761</f>
        <v>1244.7</v>
      </c>
      <c r="F757" s="51">
        <f t="shared" ref="F757:F762" si="373">E757/D757*100</f>
        <v>101.39296187683287</v>
      </c>
      <c r="G757" s="104" t="s">
        <v>23</v>
      </c>
      <c r="H757" s="104" t="s">
        <v>23</v>
      </c>
      <c r="I757" s="128" t="s">
        <v>433</v>
      </c>
      <c r="J757" s="92" t="s">
        <v>75</v>
      </c>
      <c r="K757" s="104"/>
    </row>
    <row r="758" spans="1:11" s="13" customFormat="1" x14ac:dyDescent="0.25">
      <c r="A758" s="107"/>
      <c r="B758" s="121"/>
      <c r="C758" s="50" t="s">
        <v>14</v>
      </c>
      <c r="D758" s="51">
        <v>1227.5999999999999</v>
      </c>
      <c r="E758" s="57">
        <v>1244.7</v>
      </c>
      <c r="F758" s="51">
        <f t="shared" si="373"/>
        <v>101.39296187683287</v>
      </c>
      <c r="G758" s="105"/>
      <c r="H758" s="105"/>
      <c r="I758" s="128"/>
      <c r="J758" s="93"/>
      <c r="K758" s="105"/>
    </row>
    <row r="759" spans="1:11" s="13" customFormat="1" x14ac:dyDescent="0.25">
      <c r="A759" s="107"/>
      <c r="B759" s="121"/>
      <c r="C759" s="50" t="s">
        <v>16</v>
      </c>
      <c r="D759" s="51">
        <v>0</v>
      </c>
      <c r="E759" s="51">
        <v>0</v>
      </c>
      <c r="F759" s="51"/>
      <c r="G759" s="105"/>
      <c r="H759" s="105"/>
      <c r="I759" s="128"/>
      <c r="J759" s="93"/>
      <c r="K759" s="105"/>
    </row>
    <row r="760" spans="1:11" s="13" customFormat="1" x14ac:dyDescent="0.25">
      <c r="A760" s="107"/>
      <c r="B760" s="121"/>
      <c r="C760" s="50" t="s">
        <v>15</v>
      </c>
      <c r="D760" s="51">
        <v>0</v>
      </c>
      <c r="E760" s="51">
        <v>0</v>
      </c>
      <c r="F760" s="51"/>
      <c r="G760" s="105"/>
      <c r="H760" s="105"/>
      <c r="I760" s="128"/>
      <c r="J760" s="93"/>
      <c r="K760" s="105"/>
    </row>
    <row r="761" spans="1:11" s="13" customFormat="1" x14ac:dyDescent="0.25">
      <c r="A761" s="107"/>
      <c r="B761" s="122"/>
      <c r="C761" s="50" t="s">
        <v>17</v>
      </c>
      <c r="D761" s="51">
        <v>0</v>
      </c>
      <c r="E761" s="51">
        <v>0</v>
      </c>
      <c r="F761" s="51"/>
      <c r="G761" s="106"/>
      <c r="H761" s="106"/>
      <c r="I761" s="128"/>
      <c r="J761" s="94"/>
      <c r="K761" s="106"/>
    </row>
    <row r="762" spans="1:11" s="13" customFormat="1" ht="13.95" customHeight="1" x14ac:dyDescent="0.25">
      <c r="A762" s="107" t="s">
        <v>331</v>
      </c>
      <c r="B762" s="120" t="s">
        <v>335</v>
      </c>
      <c r="C762" s="50" t="s">
        <v>13</v>
      </c>
      <c r="D762" s="51">
        <f>D763+D764+D765+D766</f>
        <v>29.2</v>
      </c>
      <c r="E762" s="51">
        <f>E763+E764+E765+E766</f>
        <v>29.2</v>
      </c>
      <c r="F762" s="51">
        <f t="shared" si="373"/>
        <v>100</v>
      </c>
      <c r="G762" s="104" t="s">
        <v>23</v>
      </c>
      <c r="H762" s="104" t="s">
        <v>23</v>
      </c>
      <c r="I762" s="128" t="s">
        <v>433</v>
      </c>
      <c r="J762" s="92" t="s">
        <v>75</v>
      </c>
      <c r="K762" s="104"/>
    </row>
    <row r="763" spans="1:11" s="13" customFormat="1" x14ac:dyDescent="0.25">
      <c r="A763" s="107"/>
      <c r="B763" s="121"/>
      <c r="C763" s="50" t="s">
        <v>14</v>
      </c>
      <c r="D763" s="51">
        <v>0</v>
      </c>
      <c r="E763" s="57">
        <v>0</v>
      </c>
      <c r="F763" s="51"/>
      <c r="G763" s="105"/>
      <c r="H763" s="105"/>
      <c r="I763" s="128"/>
      <c r="J763" s="93"/>
      <c r="K763" s="105"/>
    </row>
    <row r="764" spans="1:11" s="13" customFormat="1" x14ac:dyDescent="0.25">
      <c r="A764" s="107"/>
      <c r="B764" s="121"/>
      <c r="C764" s="50" t="s">
        <v>16</v>
      </c>
      <c r="D764" s="51">
        <v>29.2</v>
      </c>
      <c r="E764" s="57">
        <v>29.2</v>
      </c>
      <c r="F764" s="51">
        <f t="shared" ref="F764" si="374">E764/D764*100</f>
        <v>100</v>
      </c>
      <c r="G764" s="105"/>
      <c r="H764" s="105"/>
      <c r="I764" s="128"/>
      <c r="J764" s="93"/>
      <c r="K764" s="105"/>
    </row>
    <row r="765" spans="1:11" s="13" customFormat="1" x14ac:dyDescent="0.25">
      <c r="A765" s="107"/>
      <c r="B765" s="121"/>
      <c r="C765" s="50" t="s">
        <v>15</v>
      </c>
      <c r="D765" s="51">
        <v>0</v>
      </c>
      <c r="E765" s="51">
        <v>0</v>
      </c>
      <c r="F765" s="51"/>
      <c r="G765" s="105"/>
      <c r="H765" s="105"/>
      <c r="I765" s="128"/>
      <c r="J765" s="93"/>
      <c r="K765" s="105"/>
    </row>
    <row r="766" spans="1:11" s="13" customFormat="1" ht="23.4" customHeight="1" x14ac:dyDescent="0.25">
      <c r="A766" s="107"/>
      <c r="B766" s="122"/>
      <c r="C766" s="50" t="s">
        <v>17</v>
      </c>
      <c r="D766" s="51">
        <v>0</v>
      </c>
      <c r="E766" s="51">
        <v>0</v>
      </c>
      <c r="F766" s="51"/>
      <c r="G766" s="106"/>
      <c r="H766" s="106"/>
      <c r="I766" s="128"/>
      <c r="J766" s="94"/>
      <c r="K766" s="106"/>
    </row>
    <row r="767" spans="1:11" ht="13.95" customHeight="1" x14ac:dyDescent="0.25">
      <c r="A767" s="107" t="s">
        <v>332</v>
      </c>
      <c r="B767" s="120" t="s">
        <v>91</v>
      </c>
      <c r="C767" s="50" t="s">
        <v>13</v>
      </c>
      <c r="D767" s="51">
        <f>D768+D769+D770+D771</f>
        <v>17.8</v>
      </c>
      <c r="E767" s="51">
        <f>E768+E769+E770+E771</f>
        <v>7.9</v>
      </c>
      <c r="F767" s="51">
        <f t="shared" ref="F767" si="375">E767/D767*100</f>
        <v>44.382022471910112</v>
      </c>
      <c r="G767" s="104" t="s">
        <v>23</v>
      </c>
      <c r="H767" s="104" t="s">
        <v>23</v>
      </c>
      <c r="I767" s="128" t="s">
        <v>433</v>
      </c>
      <c r="J767" s="92" t="s">
        <v>75</v>
      </c>
      <c r="K767" s="104"/>
    </row>
    <row r="768" spans="1:11" x14ac:dyDescent="0.25">
      <c r="A768" s="107"/>
      <c r="B768" s="121"/>
      <c r="C768" s="50" t="s">
        <v>14</v>
      </c>
      <c r="D768" s="51">
        <v>0</v>
      </c>
      <c r="E768" s="57">
        <v>0</v>
      </c>
      <c r="F768" s="51"/>
      <c r="G768" s="105"/>
      <c r="H768" s="105"/>
      <c r="I768" s="128"/>
      <c r="J768" s="93"/>
      <c r="K768" s="105"/>
    </row>
    <row r="769" spans="1:11" x14ac:dyDescent="0.25">
      <c r="A769" s="107"/>
      <c r="B769" s="121"/>
      <c r="C769" s="50" t="s">
        <v>16</v>
      </c>
      <c r="D769" s="51">
        <v>17.8</v>
      </c>
      <c r="E769" s="57">
        <v>7.9</v>
      </c>
      <c r="F769" s="51">
        <f t="shared" ref="F769" si="376">E769/D769*100</f>
        <v>44.382022471910112</v>
      </c>
      <c r="G769" s="105"/>
      <c r="H769" s="105"/>
      <c r="I769" s="128"/>
      <c r="J769" s="93"/>
      <c r="K769" s="105"/>
    </row>
    <row r="770" spans="1:11" x14ac:dyDescent="0.25">
      <c r="A770" s="107"/>
      <c r="B770" s="121"/>
      <c r="C770" s="50" t="s">
        <v>15</v>
      </c>
      <c r="D770" s="51">
        <v>0</v>
      </c>
      <c r="E770" s="51">
        <v>0</v>
      </c>
      <c r="F770" s="51"/>
      <c r="G770" s="105"/>
      <c r="H770" s="105"/>
      <c r="I770" s="128"/>
      <c r="J770" s="93"/>
      <c r="K770" s="105"/>
    </row>
    <row r="771" spans="1:11" x14ac:dyDescent="0.25">
      <c r="A771" s="107"/>
      <c r="B771" s="122"/>
      <c r="C771" s="50" t="s">
        <v>17</v>
      </c>
      <c r="D771" s="51">
        <v>0</v>
      </c>
      <c r="E771" s="51">
        <v>0</v>
      </c>
      <c r="F771" s="51"/>
      <c r="G771" s="106"/>
      <c r="H771" s="106"/>
      <c r="I771" s="128"/>
      <c r="J771" s="94"/>
      <c r="K771" s="106"/>
    </row>
  </sheetData>
  <mergeCells count="1031">
    <mergeCell ref="J717:J721"/>
    <mergeCell ref="K717:K721"/>
    <mergeCell ref="A722:A726"/>
    <mergeCell ref="B722:B726"/>
    <mergeCell ref="G722:G726"/>
    <mergeCell ref="H722:H726"/>
    <mergeCell ref="I722:I726"/>
    <mergeCell ref="J722:J726"/>
    <mergeCell ref="A737:A741"/>
    <mergeCell ref="B737:B741"/>
    <mergeCell ref="G737:G741"/>
    <mergeCell ref="H737:H741"/>
    <mergeCell ref="I737:I741"/>
    <mergeCell ref="J737:J741"/>
    <mergeCell ref="K737:K741"/>
    <mergeCell ref="A727:A731"/>
    <mergeCell ref="B727:B731"/>
    <mergeCell ref="G727:G731"/>
    <mergeCell ref="J727:J731"/>
    <mergeCell ref="K727:K731"/>
    <mergeCell ref="A732:A736"/>
    <mergeCell ref="B732:B736"/>
    <mergeCell ref="G732:G736"/>
    <mergeCell ref="J732:J736"/>
    <mergeCell ref="K732:K736"/>
    <mergeCell ref="K722:K726"/>
    <mergeCell ref="A717:A721"/>
    <mergeCell ref="B717:B721"/>
    <mergeCell ref="G717:G721"/>
    <mergeCell ref="H717:H721"/>
    <mergeCell ref="I717:I721"/>
    <mergeCell ref="A707:A711"/>
    <mergeCell ref="B707:B711"/>
    <mergeCell ref="G707:G711"/>
    <mergeCell ref="H707:H711"/>
    <mergeCell ref="I707:I711"/>
    <mergeCell ref="J707:J711"/>
    <mergeCell ref="K707:K711"/>
    <mergeCell ref="A712:A716"/>
    <mergeCell ref="B712:B716"/>
    <mergeCell ref="G712:G716"/>
    <mergeCell ref="H712:H716"/>
    <mergeCell ref="I712:I716"/>
    <mergeCell ref="J712:J716"/>
    <mergeCell ref="K712:K716"/>
    <mergeCell ref="A697:A701"/>
    <mergeCell ref="B697:B701"/>
    <mergeCell ref="G697:G701"/>
    <mergeCell ref="H697:H701"/>
    <mergeCell ref="I697:I701"/>
    <mergeCell ref="J697:J701"/>
    <mergeCell ref="K697:K701"/>
    <mergeCell ref="A702:A706"/>
    <mergeCell ref="B702:B706"/>
    <mergeCell ref="G702:G706"/>
    <mergeCell ref="H702:H706"/>
    <mergeCell ref="I702:I706"/>
    <mergeCell ref="J702:J706"/>
    <mergeCell ref="K702:K706"/>
    <mergeCell ref="A682:A686"/>
    <mergeCell ref="B682:B686"/>
    <mergeCell ref="G682:G686"/>
    <mergeCell ref="H682:H686"/>
    <mergeCell ref="I682:I686"/>
    <mergeCell ref="J682:J686"/>
    <mergeCell ref="K682:K686"/>
    <mergeCell ref="A692:A696"/>
    <mergeCell ref="B692:B696"/>
    <mergeCell ref="G692:G696"/>
    <mergeCell ref="J692:J696"/>
    <mergeCell ref="K692:K696"/>
    <mergeCell ref="A672:A676"/>
    <mergeCell ref="B672:B676"/>
    <mergeCell ref="G672:G676"/>
    <mergeCell ref="H672:H676"/>
    <mergeCell ref="I672:I676"/>
    <mergeCell ref="J672:J676"/>
    <mergeCell ref="K672:K676"/>
    <mergeCell ref="A677:A681"/>
    <mergeCell ref="B677:B681"/>
    <mergeCell ref="G677:G681"/>
    <mergeCell ref="H677:H681"/>
    <mergeCell ref="I677:I681"/>
    <mergeCell ref="J677:J681"/>
    <mergeCell ref="K677:K681"/>
    <mergeCell ref="B687:B691"/>
    <mergeCell ref="A662:A666"/>
    <mergeCell ref="B662:B666"/>
    <mergeCell ref="G662:G666"/>
    <mergeCell ref="H662:H666"/>
    <mergeCell ref="I662:I666"/>
    <mergeCell ref="J662:J666"/>
    <mergeCell ref="K662:K666"/>
    <mergeCell ref="A667:A671"/>
    <mergeCell ref="B667:B671"/>
    <mergeCell ref="G667:G671"/>
    <mergeCell ref="H667:H671"/>
    <mergeCell ref="I667:I671"/>
    <mergeCell ref="J667:J671"/>
    <mergeCell ref="K667:K671"/>
    <mergeCell ref="A652:A656"/>
    <mergeCell ref="B652:B656"/>
    <mergeCell ref="G652:G656"/>
    <mergeCell ref="H652:H656"/>
    <mergeCell ref="I652:I656"/>
    <mergeCell ref="J652:J656"/>
    <mergeCell ref="K652:K656"/>
    <mergeCell ref="A657:A661"/>
    <mergeCell ref="B657:B661"/>
    <mergeCell ref="G657:G661"/>
    <mergeCell ref="H657:H661"/>
    <mergeCell ref="I657:I661"/>
    <mergeCell ref="J657:J661"/>
    <mergeCell ref="K657:K661"/>
    <mergeCell ref="A642:A646"/>
    <mergeCell ref="B642:B646"/>
    <mergeCell ref="G642:G646"/>
    <mergeCell ref="H642:H646"/>
    <mergeCell ref="I642:I646"/>
    <mergeCell ref="J642:J646"/>
    <mergeCell ref="K642:K646"/>
    <mergeCell ref="A647:A651"/>
    <mergeCell ref="B647:B651"/>
    <mergeCell ref="G647:G651"/>
    <mergeCell ref="H647:H651"/>
    <mergeCell ref="I647:I651"/>
    <mergeCell ref="J647:J651"/>
    <mergeCell ref="K647:K651"/>
    <mergeCell ref="A632:A636"/>
    <mergeCell ref="B632:B636"/>
    <mergeCell ref="G632:G636"/>
    <mergeCell ref="H632:H636"/>
    <mergeCell ref="I632:I636"/>
    <mergeCell ref="J632:J636"/>
    <mergeCell ref="K632:K636"/>
    <mergeCell ref="A637:A641"/>
    <mergeCell ref="B637:B641"/>
    <mergeCell ref="G637:G641"/>
    <mergeCell ref="H637:H641"/>
    <mergeCell ref="I637:I641"/>
    <mergeCell ref="J637:J641"/>
    <mergeCell ref="K637:K641"/>
    <mergeCell ref="A622:A626"/>
    <mergeCell ref="B622:B626"/>
    <mergeCell ref="G622:G626"/>
    <mergeCell ref="H622:H626"/>
    <mergeCell ref="I622:I626"/>
    <mergeCell ref="J622:J626"/>
    <mergeCell ref="K622:K626"/>
    <mergeCell ref="A627:A631"/>
    <mergeCell ref="B627:B631"/>
    <mergeCell ref="G627:G631"/>
    <mergeCell ref="H627:H631"/>
    <mergeCell ref="I627:I631"/>
    <mergeCell ref="J627:J631"/>
    <mergeCell ref="K627:K631"/>
    <mergeCell ref="A612:A616"/>
    <mergeCell ref="B612:B616"/>
    <mergeCell ref="G612:G616"/>
    <mergeCell ref="H612:H616"/>
    <mergeCell ref="I612:I616"/>
    <mergeCell ref="J612:J616"/>
    <mergeCell ref="K612:K616"/>
    <mergeCell ref="A617:A621"/>
    <mergeCell ref="B617:B621"/>
    <mergeCell ref="G617:G621"/>
    <mergeCell ref="H617:H621"/>
    <mergeCell ref="I617:I621"/>
    <mergeCell ref="J617:J621"/>
    <mergeCell ref="K617:K621"/>
    <mergeCell ref="A602:A606"/>
    <mergeCell ref="B602:B606"/>
    <mergeCell ref="G602:G606"/>
    <mergeCell ref="H602:H606"/>
    <mergeCell ref="I602:I606"/>
    <mergeCell ref="J602:J606"/>
    <mergeCell ref="K602:K606"/>
    <mergeCell ref="A607:A611"/>
    <mergeCell ref="B607:B611"/>
    <mergeCell ref="G607:G611"/>
    <mergeCell ref="H607:H611"/>
    <mergeCell ref="I607:I611"/>
    <mergeCell ref="J607:J611"/>
    <mergeCell ref="K607:K611"/>
    <mergeCell ref="A592:A596"/>
    <mergeCell ref="B592:B596"/>
    <mergeCell ref="G592:G596"/>
    <mergeCell ref="H592:H596"/>
    <mergeCell ref="I592:I596"/>
    <mergeCell ref="J592:J596"/>
    <mergeCell ref="K592:K596"/>
    <mergeCell ref="A597:A601"/>
    <mergeCell ref="B597:B601"/>
    <mergeCell ref="G597:G601"/>
    <mergeCell ref="H597:H601"/>
    <mergeCell ref="I597:I601"/>
    <mergeCell ref="J597:J601"/>
    <mergeCell ref="K597:K601"/>
    <mergeCell ref="A582:A586"/>
    <mergeCell ref="B582:B586"/>
    <mergeCell ref="G582:G586"/>
    <mergeCell ref="H582:H586"/>
    <mergeCell ref="I582:I586"/>
    <mergeCell ref="J582:J586"/>
    <mergeCell ref="K582:K586"/>
    <mergeCell ref="A587:A591"/>
    <mergeCell ref="B587:B591"/>
    <mergeCell ref="G587:G591"/>
    <mergeCell ref="H587:H591"/>
    <mergeCell ref="I587:I591"/>
    <mergeCell ref="J587:J591"/>
    <mergeCell ref="K587:K591"/>
    <mergeCell ref="A572:A576"/>
    <mergeCell ref="B572:B576"/>
    <mergeCell ref="G572:G576"/>
    <mergeCell ref="H572:H576"/>
    <mergeCell ref="I572:I576"/>
    <mergeCell ref="J572:J576"/>
    <mergeCell ref="K572:K576"/>
    <mergeCell ref="A577:A581"/>
    <mergeCell ref="B577:B581"/>
    <mergeCell ref="G577:G581"/>
    <mergeCell ref="H577:H581"/>
    <mergeCell ref="I577:I581"/>
    <mergeCell ref="J577:J581"/>
    <mergeCell ref="K577:K581"/>
    <mergeCell ref="A487:A491"/>
    <mergeCell ref="B487:B491"/>
    <mergeCell ref="G487:G491"/>
    <mergeCell ref="H487:H491"/>
    <mergeCell ref="I487:I491"/>
    <mergeCell ref="J487:J491"/>
    <mergeCell ref="K487:K491"/>
    <mergeCell ref="A557:A561"/>
    <mergeCell ref="B557:B561"/>
    <mergeCell ref="G557:G561"/>
    <mergeCell ref="H557:H561"/>
    <mergeCell ref="I557:I561"/>
    <mergeCell ref="J557:J561"/>
    <mergeCell ref="K557:K561"/>
    <mergeCell ref="A542:A546"/>
    <mergeCell ref="B542:B546"/>
    <mergeCell ref="G542:G546"/>
    <mergeCell ref="H542:H546"/>
    <mergeCell ref="I542:I546"/>
    <mergeCell ref="J542:J546"/>
    <mergeCell ref="K542:K546"/>
    <mergeCell ref="A547:A551"/>
    <mergeCell ref="B547:B551"/>
    <mergeCell ref="G547:G551"/>
    <mergeCell ref="H547:H551"/>
    <mergeCell ref="I547:I551"/>
    <mergeCell ref="J547:J551"/>
    <mergeCell ref="K547:K551"/>
    <mergeCell ref="I537:I541"/>
    <mergeCell ref="J537:J541"/>
    <mergeCell ref="K537:K541"/>
    <mergeCell ref="A522:A526"/>
    <mergeCell ref="A477:A481"/>
    <mergeCell ref="B477:B481"/>
    <mergeCell ref="G477:G481"/>
    <mergeCell ref="H477:H481"/>
    <mergeCell ref="I477:I481"/>
    <mergeCell ref="J477:J481"/>
    <mergeCell ref="K477:K481"/>
    <mergeCell ref="A552:A556"/>
    <mergeCell ref="B552:B556"/>
    <mergeCell ref="G552:G556"/>
    <mergeCell ref="H552:H556"/>
    <mergeCell ref="I552:I556"/>
    <mergeCell ref="J552:J556"/>
    <mergeCell ref="K552:K556"/>
    <mergeCell ref="A532:A536"/>
    <mergeCell ref="B532:B536"/>
    <mergeCell ref="G532:G536"/>
    <mergeCell ref="H532:H536"/>
    <mergeCell ref="I532:I536"/>
    <mergeCell ref="J532:J536"/>
    <mergeCell ref="K532:K536"/>
    <mergeCell ref="A537:A541"/>
    <mergeCell ref="B537:B541"/>
    <mergeCell ref="G537:G541"/>
    <mergeCell ref="H537:H541"/>
    <mergeCell ref="A482:A486"/>
    <mergeCell ref="B482:B486"/>
    <mergeCell ref="G482:G486"/>
    <mergeCell ref="H482:H486"/>
    <mergeCell ref="I482:I486"/>
    <mergeCell ref="J482:J486"/>
    <mergeCell ref="K482:K486"/>
    <mergeCell ref="B522:B526"/>
    <mergeCell ref="G522:G526"/>
    <mergeCell ref="H522:H526"/>
    <mergeCell ref="I522:I526"/>
    <mergeCell ref="J522:J526"/>
    <mergeCell ref="K522:K526"/>
    <mergeCell ref="A527:A531"/>
    <mergeCell ref="B527:B531"/>
    <mergeCell ref="G527:G531"/>
    <mergeCell ref="J527:J531"/>
    <mergeCell ref="K527:K531"/>
    <mergeCell ref="A512:A516"/>
    <mergeCell ref="B512:B516"/>
    <mergeCell ref="G512:G516"/>
    <mergeCell ref="H512:H516"/>
    <mergeCell ref="I512:I516"/>
    <mergeCell ref="J512:J516"/>
    <mergeCell ref="K512:K516"/>
    <mergeCell ref="A517:A521"/>
    <mergeCell ref="B517:B521"/>
    <mergeCell ref="G517:G521"/>
    <mergeCell ref="H517:H521"/>
    <mergeCell ref="I517:I521"/>
    <mergeCell ref="J517:J521"/>
    <mergeCell ref="K517:K521"/>
    <mergeCell ref="J502:J506"/>
    <mergeCell ref="J507:J511"/>
    <mergeCell ref="J492:J496"/>
    <mergeCell ref="J497:J501"/>
    <mergeCell ref="A502:A506"/>
    <mergeCell ref="B502:B506"/>
    <mergeCell ref="G502:G506"/>
    <mergeCell ref="H502:H506"/>
    <mergeCell ref="I502:I506"/>
    <mergeCell ref="K502:K506"/>
    <mergeCell ref="A507:A511"/>
    <mergeCell ref="B507:B511"/>
    <mergeCell ref="G507:G511"/>
    <mergeCell ref="H507:H511"/>
    <mergeCell ref="I507:I511"/>
    <mergeCell ref="K507:K511"/>
    <mergeCell ref="A492:A496"/>
    <mergeCell ref="B492:B496"/>
    <mergeCell ref="G492:G496"/>
    <mergeCell ref="H492:H496"/>
    <mergeCell ref="I492:I496"/>
    <mergeCell ref="K492:K496"/>
    <mergeCell ref="A497:A501"/>
    <mergeCell ref="B497:B501"/>
    <mergeCell ref="G497:G501"/>
    <mergeCell ref="H497:H501"/>
    <mergeCell ref="I497:I501"/>
    <mergeCell ref="K497:K501"/>
    <mergeCell ref="A447:A451"/>
    <mergeCell ref="B447:B451"/>
    <mergeCell ref="G447:G451"/>
    <mergeCell ref="H447:H451"/>
    <mergeCell ref="I447:I451"/>
    <mergeCell ref="J447:J451"/>
    <mergeCell ref="K447:K451"/>
    <mergeCell ref="A452:A456"/>
    <mergeCell ref="B452:B456"/>
    <mergeCell ref="G452:G456"/>
    <mergeCell ref="H452:H456"/>
    <mergeCell ref="I452:I456"/>
    <mergeCell ref="J452:J456"/>
    <mergeCell ref="K452:K456"/>
    <mergeCell ref="A467:A471"/>
    <mergeCell ref="G467:G471"/>
    <mergeCell ref="A472:A476"/>
    <mergeCell ref="B472:B476"/>
    <mergeCell ref="G472:G476"/>
    <mergeCell ref="H472:H476"/>
    <mergeCell ref="I472:I476"/>
    <mergeCell ref="J472:J476"/>
    <mergeCell ref="K472:K476"/>
    <mergeCell ref="A442:A446"/>
    <mergeCell ref="B442:B446"/>
    <mergeCell ref="G442:G446"/>
    <mergeCell ref="H442:H446"/>
    <mergeCell ref="I442:I446"/>
    <mergeCell ref="J442:J446"/>
    <mergeCell ref="K442:K446"/>
    <mergeCell ref="A427:A431"/>
    <mergeCell ref="B427:B431"/>
    <mergeCell ref="G427:G431"/>
    <mergeCell ref="H427:H431"/>
    <mergeCell ref="I427:I431"/>
    <mergeCell ref="J427:J431"/>
    <mergeCell ref="K427:K431"/>
    <mergeCell ref="A432:A436"/>
    <mergeCell ref="B432:B436"/>
    <mergeCell ref="G432:G436"/>
    <mergeCell ref="H432:H436"/>
    <mergeCell ref="I432:I436"/>
    <mergeCell ref="J432:J436"/>
    <mergeCell ref="K432:K436"/>
    <mergeCell ref="J422:J426"/>
    <mergeCell ref="K422:K426"/>
    <mergeCell ref="I402:I406"/>
    <mergeCell ref="J407:J411"/>
    <mergeCell ref="A412:A416"/>
    <mergeCell ref="B412:B416"/>
    <mergeCell ref="G412:G416"/>
    <mergeCell ref="H412:H416"/>
    <mergeCell ref="I412:I416"/>
    <mergeCell ref="J412:J416"/>
    <mergeCell ref="A437:A441"/>
    <mergeCell ref="B437:B441"/>
    <mergeCell ref="G437:G441"/>
    <mergeCell ref="H437:H441"/>
    <mergeCell ref="I437:I441"/>
    <mergeCell ref="J437:J441"/>
    <mergeCell ref="K437:K441"/>
    <mergeCell ref="A422:A426"/>
    <mergeCell ref="B422:B426"/>
    <mergeCell ref="G422:G426"/>
    <mergeCell ref="H422:H426"/>
    <mergeCell ref="J382:J386"/>
    <mergeCell ref="K382:K386"/>
    <mergeCell ref="J392:J396"/>
    <mergeCell ref="J397:J401"/>
    <mergeCell ref="K397:K401"/>
    <mergeCell ref="A387:A391"/>
    <mergeCell ref="B387:B391"/>
    <mergeCell ref="G387:G391"/>
    <mergeCell ref="J387:J391"/>
    <mergeCell ref="K387:K391"/>
    <mergeCell ref="K402:K406"/>
    <mergeCell ref="K412:K416"/>
    <mergeCell ref="A417:A421"/>
    <mergeCell ref="B417:B421"/>
    <mergeCell ref="G417:G421"/>
    <mergeCell ref="H417:H421"/>
    <mergeCell ref="I417:I421"/>
    <mergeCell ref="J417:J421"/>
    <mergeCell ref="K417:K421"/>
    <mergeCell ref="H382:H386"/>
    <mergeCell ref="I382:I386"/>
    <mergeCell ref="A382:A386"/>
    <mergeCell ref="B382:B386"/>
    <mergeCell ref="G382:G386"/>
    <mergeCell ref="A302:A306"/>
    <mergeCell ref="B302:B306"/>
    <mergeCell ref="G302:G306"/>
    <mergeCell ref="H302:H306"/>
    <mergeCell ref="I302:I306"/>
    <mergeCell ref="G357:G361"/>
    <mergeCell ref="A332:A336"/>
    <mergeCell ref="B332:B336"/>
    <mergeCell ref="G332:G336"/>
    <mergeCell ref="H332:H336"/>
    <mergeCell ref="I332:I336"/>
    <mergeCell ref="A307:A311"/>
    <mergeCell ref="B307:B311"/>
    <mergeCell ref="G307:G311"/>
    <mergeCell ref="H307:H311"/>
    <mergeCell ref="I307:I311"/>
    <mergeCell ref="G377:G381"/>
    <mergeCell ref="A377:A381"/>
    <mergeCell ref="B377:B381"/>
    <mergeCell ref="H367:H371"/>
    <mergeCell ref="I367:I371"/>
    <mergeCell ref="H372:H376"/>
    <mergeCell ref="I372:I376"/>
    <mergeCell ref="H377:H381"/>
    <mergeCell ref="I377:I381"/>
    <mergeCell ref="I337:I341"/>
    <mergeCell ref="I312:I316"/>
    <mergeCell ref="A257:A261"/>
    <mergeCell ref="B257:B261"/>
    <mergeCell ref="G257:G261"/>
    <mergeCell ref="H257:H261"/>
    <mergeCell ref="I257:I261"/>
    <mergeCell ref="J257:J261"/>
    <mergeCell ref="K257:K261"/>
    <mergeCell ref="A262:A266"/>
    <mergeCell ref="B262:B266"/>
    <mergeCell ref="I262:I266"/>
    <mergeCell ref="J262:J266"/>
    <mergeCell ref="K262:K266"/>
    <mergeCell ref="A267:A271"/>
    <mergeCell ref="B267:B271"/>
    <mergeCell ref="I267:I271"/>
    <mergeCell ref="J267:J271"/>
    <mergeCell ref="K267:K271"/>
    <mergeCell ref="G262:G271"/>
    <mergeCell ref="H262:H271"/>
    <mergeCell ref="A242:A246"/>
    <mergeCell ref="B242:B246"/>
    <mergeCell ref="G242:G246"/>
    <mergeCell ref="J242:J246"/>
    <mergeCell ref="K242:K246"/>
    <mergeCell ref="A227:A231"/>
    <mergeCell ref="B227:B231"/>
    <mergeCell ref="G227:G231"/>
    <mergeCell ref="H227:H231"/>
    <mergeCell ref="I227:I231"/>
    <mergeCell ref="J227:J231"/>
    <mergeCell ref="K227:K231"/>
    <mergeCell ref="A232:A236"/>
    <mergeCell ref="B232:B236"/>
    <mergeCell ref="G232:G236"/>
    <mergeCell ref="H232:H236"/>
    <mergeCell ref="I232:I236"/>
    <mergeCell ref="J232:J236"/>
    <mergeCell ref="K232:K236"/>
    <mergeCell ref="A247:A251"/>
    <mergeCell ref="B247:B251"/>
    <mergeCell ref="G247:G251"/>
    <mergeCell ref="H247:H251"/>
    <mergeCell ref="I247:I251"/>
    <mergeCell ref="J247:J251"/>
    <mergeCell ref="K247:K251"/>
    <mergeCell ref="A252:A256"/>
    <mergeCell ref="B252:B256"/>
    <mergeCell ref="G252:G256"/>
    <mergeCell ref="H252:H256"/>
    <mergeCell ref="I252:I256"/>
    <mergeCell ref="J252:J256"/>
    <mergeCell ref="K252:K256"/>
    <mergeCell ref="H217:H221"/>
    <mergeCell ref="I217:I221"/>
    <mergeCell ref="J217:J221"/>
    <mergeCell ref="K217:K221"/>
    <mergeCell ref="A222:A226"/>
    <mergeCell ref="B222:B226"/>
    <mergeCell ref="G222:G226"/>
    <mergeCell ref="H222:H226"/>
    <mergeCell ref="I222:I226"/>
    <mergeCell ref="J222:J226"/>
    <mergeCell ref="K222:K226"/>
    <mergeCell ref="A237:A241"/>
    <mergeCell ref="B237:B241"/>
    <mergeCell ref="G237:G241"/>
    <mergeCell ref="H237:H241"/>
    <mergeCell ref="I237:I241"/>
    <mergeCell ref="J237:J241"/>
    <mergeCell ref="K237:K241"/>
    <mergeCell ref="A207:A211"/>
    <mergeCell ref="B207:B211"/>
    <mergeCell ref="G207:G211"/>
    <mergeCell ref="H207:H211"/>
    <mergeCell ref="I207:I211"/>
    <mergeCell ref="J207:J211"/>
    <mergeCell ref="K207:K211"/>
    <mergeCell ref="A212:A216"/>
    <mergeCell ref="B212:B216"/>
    <mergeCell ref="G212:G216"/>
    <mergeCell ref="H212:H216"/>
    <mergeCell ref="I212:I216"/>
    <mergeCell ref="J212:J216"/>
    <mergeCell ref="K212:K216"/>
    <mergeCell ref="A217:A221"/>
    <mergeCell ref="B217:B221"/>
    <mergeCell ref="G217:G221"/>
    <mergeCell ref="A197:A201"/>
    <mergeCell ref="B197:B201"/>
    <mergeCell ref="G197:G201"/>
    <mergeCell ref="H197:H201"/>
    <mergeCell ref="I197:I201"/>
    <mergeCell ref="J197:J201"/>
    <mergeCell ref="K197:K201"/>
    <mergeCell ref="A202:A206"/>
    <mergeCell ref="B202:B206"/>
    <mergeCell ref="G202:G206"/>
    <mergeCell ref="H202:H206"/>
    <mergeCell ref="I202:I206"/>
    <mergeCell ref="J202:J206"/>
    <mergeCell ref="K202:K206"/>
    <mergeCell ref="A187:A191"/>
    <mergeCell ref="B187:B191"/>
    <mergeCell ref="G187:G191"/>
    <mergeCell ref="H187:H191"/>
    <mergeCell ref="I187:I191"/>
    <mergeCell ref="J187:J191"/>
    <mergeCell ref="K187:K191"/>
    <mergeCell ref="A192:A196"/>
    <mergeCell ref="B192:B196"/>
    <mergeCell ref="G192:G196"/>
    <mergeCell ref="H192:H196"/>
    <mergeCell ref="I192:I196"/>
    <mergeCell ref="J192:J196"/>
    <mergeCell ref="K192:K196"/>
    <mergeCell ref="A177:A181"/>
    <mergeCell ref="B177:B181"/>
    <mergeCell ref="G177:G181"/>
    <mergeCell ref="H177:H181"/>
    <mergeCell ref="I177:I181"/>
    <mergeCell ref="J177:J181"/>
    <mergeCell ref="K177:K181"/>
    <mergeCell ref="A182:A186"/>
    <mergeCell ref="B182:B186"/>
    <mergeCell ref="G182:G186"/>
    <mergeCell ref="H182:H186"/>
    <mergeCell ref="I182:I186"/>
    <mergeCell ref="J182:J186"/>
    <mergeCell ref="K182:K186"/>
    <mergeCell ref="A167:A171"/>
    <mergeCell ref="B167:B171"/>
    <mergeCell ref="G167:G171"/>
    <mergeCell ref="H167:H171"/>
    <mergeCell ref="I167:I171"/>
    <mergeCell ref="J167:J171"/>
    <mergeCell ref="K167:K171"/>
    <mergeCell ref="A172:A176"/>
    <mergeCell ref="B172:B176"/>
    <mergeCell ref="G172:G176"/>
    <mergeCell ref="H172:H176"/>
    <mergeCell ref="I172:I176"/>
    <mergeCell ref="J172:J176"/>
    <mergeCell ref="K172:K176"/>
    <mergeCell ref="A162:A166"/>
    <mergeCell ref="B162:B166"/>
    <mergeCell ref="G162:G166"/>
    <mergeCell ref="H162:H166"/>
    <mergeCell ref="I162:I166"/>
    <mergeCell ref="J162:J166"/>
    <mergeCell ref="K162:K166"/>
    <mergeCell ref="A147:A151"/>
    <mergeCell ref="B147:B151"/>
    <mergeCell ref="G147:G151"/>
    <mergeCell ref="J147:J151"/>
    <mergeCell ref="K147:K151"/>
    <mergeCell ref="A152:A156"/>
    <mergeCell ref="B152:B156"/>
    <mergeCell ref="G152:G156"/>
    <mergeCell ref="H152:H156"/>
    <mergeCell ref="I152:I156"/>
    <mergeCell ref="J152:J156"/>
    <mergeCell ref="K152:K156"/>
    <mergeCell ref="A137:A141"/>
    <mergeCell ref="B137:B141"/>
    <mergeCell ref="G137:G141"/>
    <mergeCell ref="H137:H141"/>
    <mergeCell ref="I137:I141"/>
    <mergeCell ref="J137:J141"/>
    <mergeCell ref="K137:K141"/>
    <mergeCell ref="A142:A146"/>
    <mergeCell ref="B142:B146"/>
    <mergeCell ref="G142:G146"/>
    <mergeCell ref="H142:H146"/>
    <mergeCell ref="I142:I146"/>
    <mergeCell ref="J142:J146"/>
    <mergeCell ref="K142:K146"/>
    <mergeCell ref="A157:A161"/>
    <mergeCell ref="B157:B161"/>
    <mergeCell ref="G157:G161"/>
    <mergeCell ref="H157:H161"/>
    <mergeCell ref="I157:I161"/>
    <mergeCell ref="J157:J161"/>
    <mergeCell ref="K157:K161"/>
    <mergeCell ref="A122:A126"/>
    <mergeCell ref="B122:B126"/>
    <mergeCell ref="G122:G126"/>
    <mergeCell ref="H122:H126"/>
    <mergeCell ref="I122:I126"/>
    <mergeCell ref="J122:J126"/>
    <mergeCell ref="K122:K126"/>
    <mergeCell ref="A127:A131"/>
    <mergeCell ref="B127:B131"/>
    <mergeCell ref="G127:G131"/>
    <mergeCell ref="H127:H131"/>
    <mergeCell ref="I127:I131"/>
    <mergeCell ref="J127:J131"/>
    <mergeCell ref="K127:K131"/>
    <mergeCell ref="A132:A136"/>
    <mergeCell ref="B132:B136"/>
    <mergeCell ref="G132:G136"/>
    <mergeCell ref="H132:H136"/>
    <mergeCell ref="I132:I136"/>
    <mergeCell ref="J132:J136"/>
    <mergeCell ref="K132:K136"/>
    <mergeCell ref="B117:B121"/>
    <mergeCell ref="G117:G121"/>
    <mergeCell ref="H117:H121"/>
    <mergeCell ref="I117:I121"/>
    <mergeCell ref="J117:J121"/>
    <mergeCell ref="K117:K121"/>
    <mergeCell ref="K92:K96"/>
    <mergeCell ref="A97:A101"/>
    <mergeCell ref="B97:B101"/>
    <mergeCell ref="G97:G101"/>
    <mergeCell ref="H97:H101"/>
    <mergeCell ref="I97:I101"/>
    <mergeCell ref="J97:J101"/>
    <mergeCell ref="K97:K101"/>
    <mergeCell ref="A102:A106"/>
    <mergeCell ref="B102:B106"/>
    <mergeCell ref="G102:G106"/>
    <mergeCell ref="H102:H106"/>
    <mergeCell ref="I102:I106"/>
    <mergeCell ref="J102:J106"/>
    <mergeCell ref="K102:K106"/>
    <mergeCell ref="B107:B111"/>
    <mergeCell ref="G107:G111"/>
    <mergeCell ref="H107:H111"/>
    <mergeCell ref="I107:I111"/>
    <mergeCell ref="J107:J111"/>
    <mergeCell ref="K107:K111"/>
    <mergeCell ref="G762:G766"/>
    <mergeCell ref="H762:H766"/>
    <mergeCell ref="I42:I46"/>
    <mergeCell ref="A47:A51"/>
    <mergeCell ref="B47:B51"/>
    <mergeCell ref="I47:I51"/>
    <mergeCell ref="A87:A91"/>
    <mergeCell ref="B87:B91"/>
    <mergeCell ref="G87:G91"/>
    <mergeCell ref="H87:H91"/>
    <mergeCell ref="I87:I91"/>
    <mergeCell ref="A92:A96"/>
    <mergeCell ref="B92:B96"/>
    <mergeCell ref="G92:G96"/>
    <mergeCell ref="H92:H96"/>
    <mergeCell ref="I92:I96"/>
    <mergeCell ref="A112:A116"/>
    <mergeCell ref="B112:B116"/>
    <mergeCell ref="G112:G116"/>
    <mergeCell ref="H112:H116"/>
    <mergeCell ref="A402:A406"/>
    <mergeCell ref="B402:B406"/>
    <mergeCell ref="G402:G406"/>
    <mergeCell ref="A397:A401"/>
    <mergeCell ref="B397:B401"/>
    <mergeCell ref="G397:G401"/>
    <mergeCell ref="H397:H401"/>
    <mergeCell ref="I397:I401"/>
    <mergeCell ref="I112:I116"/>
    <mergeCell ref="G277:G281"/>
    <mergeCell ref="G747:G751"/>
    <mergeCell ref="B77:B81"/>
    <mergeCell ref="H767:H771"/>
    <mergeCell ref="I767:I771"/>
    <mergeCell ref="A407:A411"/>
    <mergeCell ref="B407:B411"/>
    <mergeCell ref="G407:G411"/>
    <mergeCell ref="H407:H411"/>
    <mergeCell ref="I407:I411"/>
    <mergeCell ref="J467:J471"/>
    <mergeCell ref="K407:K411"/>
    <mergeCell ref="A457:A461"/>
    <mergeCell ref="B457:B461"/>
    <mergeCell ref="G457:G461"/>
    <mergeCell ref="H457:H461"/>
    <mergeCell ref="I457:I461"/>
    <mergeCell ref="J457:J461"/>
    <mergeCell ref="K457:K461"/>
    <mergeCell ref="B752:B756"/>
    <mergeCell ref="J752:J756"/>
    <mergeCell ref="G752:G756"/>
    <mergeCell ref="A742:A746"/>
    <mergeCell ref="B742:B746"/>
    <mergeCell ref="G742:G746"/>
    <mergeCell ref="J742:J746"/>
    <mergeCell ref="K467:K471"/>
    <mergeCell ref="A562:A566"/>
    <mergeCell ref="B562:B566"/>
    <mergeCell ref="G562:G566"/>
    <mergeCell ref="H562:H566"/>
    <mergeCell ref="I562:I566"/>
    <mergeCell ref="J562:J566"/>
    <mergeCell ref="A762:A766"/>
    <mergeCell ref="K562:K566"/>
    <mergeCell ref="J342:J346"/>
    <mergeCell ref="K342:K346"/>
    <mergeCell ref="A352:A356"/>
    <mergeCell ref="B352:B356"/>
    <mergeCell ref="G352:G356"/>
    <mergeCell ref="H352:H356"/>
    <mergeCell ref="I352:I356"/>
    <mergeCell ref="J352:J356"/>
    <mergeCell ref="K352:K356"/>
    <mergeCell ref="A362:A366"/>
    <mergeCell ref="B362:B366"/>
    <mergeCell ref="G362:G366"/>
    <mergeCell ref="J362:J366"/>
    <mergeCell ref="K362:K366"/>
    <mergeCell ref="A357:A361"/>
    <mergeCell ref="B357:B361"/>
    <mergeCell ref="H347:H351"/>
    <mergeCell ref="I347:I351"/>
    <mergeCell ref="H357:H361"/>
    <mergeCell ref="I357:I361"/>
    <mergeCell ref="H362:H366"/>
    <mergeCell ref="I362:I366"/>
    <mergeCell ref="J377:J381"/>
    <mergeCell ref="K377:K381"/>
    <mergeCell ref="A282:A286"/>
    <mergeCell ref="B282:B286"/>
    <mergeCell ref="G282:G286"/>
    <mergeCell ref="H282:H286"/>
    <mergeCell ref="I282:I286"/>
    <mergeCell ref="J282:J286"/>
    <mergeCell ref="J357:J361"/>
    <mergeCell ref="K357:K361"/>
    <mergeCell ref="A367:A371"/>
    <mergeCell ref="B367:B371"/>
    <mergeCell ref="G367:G371"/>
    <mergeCell ref="J367:J371"/>
    <mergeCell ref="K367:K371"/>
    <mergeCell ref="A372:A376"/>
    <mergeCell ref="B372:B376"/>
    <mergeCell ref="G372:G376"/>
    <mergeCell ref="J372:J376"/>
    <mergeCell ref="K372:K376"/>
    <mergeCell ref="A292:A296"/>
    <mergeCell ref="J332:J336"/>
    <mergeCell ref="K332:K336"/>
    <mergeCell ref="A347:A351"/>
    <mergeCell ref="B347:B351"/>
    <mergeCell ref="G347:G351"/>
    <mergeCell ref="J347:J351"/>
    <mergeCell ref="K347:K351"/>
    <mergeCell ref="A337:A341"/>
    <mergeCell ref="B337:B341"/>
    <mergeCell ref="G337:G341"/>
    <mergeCell ref="H337:H341"/>
    <mergeCell ref="J337:J341"/>
    <mergeCell ref="K337:K341"/>
    <mergeCell ref="A342:A346"/>
    <mergeCell ref="B342:B346"/>
    <mergeCell ref="G342:G346"/>
    <mergeCell ref="H342:H346"/>
    <mergeCell ref="I342:I346"/>
    <mergeCell ref="J302:J306"/>
    <mergeCell ref="K302:K306"/>
    <mergeCell ref="H322:H326"/>
    <mergeCell ref="I322:I326"/>
    <mergeCell ref="B272:B276"/>
    <mergeCell ref="J317:J321"/>
    <mergeCell ref="K317:K321"/>
    <mergeCell ref="A322:A326"/>
    <mergeCell ref="B322:B326"/>
    <mergeCell ref="G322:G326"/>
    <mergeCell ref="J322:J326"/>
    <mergeCell ref="K322:K326"/>
    <mergeCell ref="A327:A331"/>
    <mergeCell ref="B327:B331"/>
    <mergeCell ref="G327:G331"/>
    <mergeCell ref="H327:H331"/>
    <mergeCell ref="I327:I331"/>
    <mergeCell ref="J327:J331"/>
    <mergeCell ref="K327:K331"/>
    <mergeCell ref="A277:A281"/>
    <mergeCell ref="B277:B281"/>
    <mergeCell ref="A312:A316"/>
    <mergeCell ref="B312:B316"/>
    <mergeCell ref="G312:G316"/>
    <mergeCell ref="H312:H316"/>
    <mergeCell ref="K312:K316"/>
    <mergeCell ref="H297:H301"/>
    <mergeCell ref="I297:I301"/>
    <mergeCell ref="A287:A291"/>
    <mergeCell ref="B287:B291"/>
    <mergeCell ref="G287:G291"/>
    <mergeCell ref="K287:K291"/>
    <mergeCell ref="J277:J281"/>
    <mergeCell ref="K277:K281"/>
    <mergeCell ref="G17:G21"/>
    <mergeCell ref="J17:J21"/>
    <mergeCell ref="K17:K21"/>
    <mergeCell ref="A57:A61"/>
    <mergeCell ref="B57:B61"/>
    <mergeCell ref="J57:J61"/>
    <mergeCell ref="K57:K61"/>
    <mergeCell ref="A32:A36"/>
    <mergeCell ref="B292:B296"/>
    <mergeCell ref="G292:G296"/>
    <mergeCell ref="J292:J296"/>
    <mergeCell ref="K292:K296"/>
    <mergeCell ref="H292:H296"/>
    <mergeCell ref="I292:I296"/>
    <mergeCell ref="A82:A86"/>
    <mergeCell ref="B82:B86"/>
    <mergeCell ref="G82:G86"/>
    <mergeCell ref="H82:H86"/>
    <mergeCell ref="I82:I86"/>
    <mergeCell ref="J82:J86"/>
    <mergeCell ref="K82:K86"/>
    <mergeCell ref="A107:A111"/>
    <mergeCell ref="A117:A121"/>
    <mergeCell ref="J287:J291"/>
    <mergeCell ref="K282:K286"/>
    <mergeCell ref="A272:A276"/>
    <mergeCell ref="A1:K1"/>
    <mergeCell ref="A2:K2"/>
    <mergeCell ref="A3:K3"/>
    <mergeCell ref="A62:A66"/>
    <mergeCell ref="B62:B66"/>
    <mergeCell ref="J757:J761"/>
    <mergeCell ref="K757:K761"/>
    <mergeCell ref="A757:A761"/>
    <mergeCell ref="B757:B761"/>
    <mergeCell ref="G757:G761"/>
    <mergeCell ref="B767:B771"/>
    <mergeCell ref="A767:A771"/>
    <mergeCell ref="G767:G771"/>
    <mergeCell ref="J767:J771"/>
    <mergeCell ref="K767:K771"/>
    <mergeCell ref="A752:A756"/>
    <mergeCell ref="I762:I766"/>
    <mergeCell ref="J762:J766"/>
    <mergeCell ref="K762:K766"/>
    <mergeCell ref="H752:H756"/>
    <mergeCell ref="I752:I756"/>
    <mergeCell ref="H757:H761"/>
    <mergeCell ref="I757:I761"/>
    <mergeCell ref="K742:K746"/>
    <mergeCell ref="B747:B751"/>
    <mergeCell ref="K752:K756"/>
    <mergeCell ref="B762:B766"/>
    <mergeCell ref="A747:A751"/>
    <mergeCell ref="J312:J316"/>
    <mergeCell ref="J747:J751"/>
    <mergeCell ref="K747:K751"/>
    <mergeCell ref="B467:B471"/>
    <mergeCell ref="G567:G571"/>
    <mergeCell ref="G687:G691"/>
    <mergeCell ref="A687:A691"/>
    <mergeCell ref="J687:J691"/>
    <mergeCell ref="K567:K571"/>
    <mergeCell ref="K687:K691"/>
    <mergeCell ref="A392:A396"/>
    <mergeCell ref="B392:B396"/>
    <mergeCell ref="G392:G396"/>
    <mergeCell ref="K392:K396"/>
    <mergeCell ref="B567:B571"/>
    <mergeCell ref="A567:A571"/>
    <mergeCell ref="J567:J571"/>
    <mergeCell ref="H567:H571"/>
    <mergeCell ref="I567:I571"/>
    <mergeCell ref="H687:H691"/>
    <mergeCell ref="I687:I691"/>
    <mergeCell ref="A462:A466"/>
    <mergeCell ref="B462:B466"/>
    <mergeCell ref="G462:G466"/>
    <mergeCell ref="H462:H466"/>
    <mergeCell ref="I462:I466"/>
    <mergeCell ref="J402:J406"/>
    <mergeCell ref="K462:K466"/>
    <mergeCell ref="H467:H471"/>
    <mergeCell ref="I467:I471"/>
    <mergeCell ref="J462:J466"/>
    <mergeCell ref="H402:H406"/>
    <mergeCell ref="I422:I426"/>
    <mergeCell ref="J307:J311"/>
    <mergeCell ref="K307:K311"/>
    <mergeCell ref="A317:A321"/>
    <mergeCell ref="B317:B321"/>
    <mergeCell ref="G317:G321"/>
    <mergeCell ref="H317:H321"/>
    <mergeCell ref="I317:I321"/>
    <mergeCell ref="A297:A301"/>
    <mergeCell ref="B297:B301"/>
    <mergeCell ref="G297:G301"/>
    <mergeCell ref="J297:J301"/>
    <mergeCell ref="K297:K301"/>
    <mergeCell ref="G272:G276"/>
    <mergeCell ref="J272:J276"/>
    <mergeCell ref="K272:K276"/>
    <mergeCell ref="I57:I61"/>
    <mergeCell ref="J62:J66"/>
    <mergeCell ref="I62:I66"/>
    <mergeCell ref="K62:K66"/>
    <mergeCell ref="A67:A71"/>
    <mergeCell ref="B67:B71"/>
    <mergeCell ref="G67:G71"/>
    <mergeCell ref="J67:J71"/>
    <mergeCell ref="K67:K71"/>
    <mergeCell ref="A72:A76"/>
    <mergeCell ref="B72:B76"/>
    <mergeCell ref="G72:G76"/>
    <mergeCell ref="H72:H76"/>
    <mergeCell ref="I72:I76"/>
    <mergeCell ref="J72:J76"/>
    <mergeCell ref="K72:K76"/>
    <mergeCell ref="A77:A81"/>
    <mergeCell ref="G77:G81"/>
    <mergeCell ref="H77:H81"/>
    <mergeCell ref="I77:I81"/>
    <mergeCell ref="J77:J81"/>
    <mergeCell ref="K77:K81"/>
    <mergeCell ref="K87:K91"/>
    <mergeCell ref="J92:J96"/>
    <mergeCell ref="J112:J116"/>
    <mergeCell ref="K112:K116"/>
    <mergeCell ref="A52:A56"/>
    <mergeCell ref="B52:B56"/>
    <mergeCell ref="J52:J56"/>
    <mergeCell ref="I52:I56"/>
    <mergeCell ref="J32:J36"/>
    <mergeCell ref="K32:K36"/>
    <mergeCell ref="A37:A41"/>
    <mergeCell ref="B37:B41"/>
    <mergeCell ref="I37:I41"/>
    <mergeCell ref="J37:J41"/>
    <mergeCell ref="J47:J51"/>
    <mergeCell ref="A42:A46"/>
    <mergeCell ref="B42:B46"/>
    <mergeCell ref="G37:G46"/>
    <mergeCell ref="K37:K46"/>
    <mergeCell ref="G47:G56"/>
    <mergeCell ref="K47:K56"/>
    <mergeCell ref="G57:G66"/>
    <mergeCell ref="H57:H66"/>
    <mergeCell ref="J87:J91"/>
    <mergeCell ref="H37:H46"/>
    <mergeCell ref="H47:H56"/>
    <mergeCell ref="G27:G31"/>
    <mergeCell ref="K27:K31"/>
    <mergeCell ref="B27:B31"/>
    <mergeCell ref="A27:A31"/>
    <mergeCell ref="J27:J31"/>
    <mergeCell ref="J42:J46"/>
    <mergeCell ref="B7:B11"/>
    <mergeCell ref="A7:A11"/>
    <mergeCell ref="G7:G11"/>
    <mergeCell ref="J7:J11"/>
    <mergeCell ref="K7:K11"/>
    <mergeCell ref="C5:E5"/>
    <mergeCell ref="G5:I5"/>
    <mergeCell ref="K5:K6"/>
    <mergeCell ref="A5:A6"/>
    <mergeCell ref="B5:B6"/>
    <mergeCell ref="F5:F6"/>
    <mergeCell ref="J5:J6"/>
    <mergeCell ref="B32:B36"/>
    <mergeCell ref="G32:G36"/>
    <mergeCell ref="A22:A26"/>
    <mergeCell ref="B22:B26"/>
    <mergeCell ref="G22:G26"/>
    <mergeCell ref="J22:J26"/>
    <mergeCell ref="K22:K26"/>
    <mergeCell ref="A12:A16"/>
    <mergeCell ref="B12:B16"/>
    <mergeCell ref="G12:G16"/>
    <mergeCell ref="J12:J16"/>
    <mergeCell ref="K12:K16"/>
    <mergeCell ref="A17:A21"/>
    <mergeCell ref="B17:B21"/>
  </mergeCells>
  <pageMargins left="0.11811023622047245" right="0.11811023622047245" top="0.15748031496062992"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9"/>
  <sheetViews>
    <sheetView tabSelected="1" view="pageBreakPreview" topLeftCell="A34" zoomScale="70" zoomScaleNormal="85" zoomScaleSheetLayoutView="70" workbookViewId="0">
      <selection activeCell="J8" sqref="J8"/>
    </sheetView>
  </sheetViews>
  <sheetFormatPr defaultColWidth="8.88671875" defaultRowHeight="13.8" x14ac:dyDescent="0.25"/>
  <cols>
    <col min="1" max="1" width="6.44140625" style="4" customWidth="1"/>
    <col min="2" max="2" width="20.6640625" style="4" customWidth="1"/>
    <col min="3" max="3" width="7" style="4" customWidth="1"/>
    <col min="4" max="4" width="5.5546875" style="4" customWidth="1"/>
    <col min="5" max="5" width="9" style="4" bestFit="1" customWidth="1"/>
    <col min="6" max="6" width="9.33203125" style="4" bestFit="1" customWidth="1"/>
    <col min="7" max="7" width="8.88671875" style="4"/>
    <col min="8" max="8" width="8" style="6" customWidth="1"/>
    <col min="9" max="9" width="10.44140625" style="4" customWidth="1"/>
    <col min="10" max="10" width="14.77734375" style="4" customWidth="1"/>
    <col min="11" max="11" width="14.6640625" style="4" customWidth="1"/>
    <col min="12" max="12" width="9.77734375" style="4" customWidth="1"/>
    <col min="13" max="13" width="9.6640625" style="4" customWidth="1"/>
    <col min="14" max="14" width="10.21875" style="4" customWidth="1"/>
    <col min="15" max="16384" width="8.88671875" style="4"/>
  </cols>
  <sheetData>
    <row r="1" spans="1:14" ht="14.4" customHeight="1" x14ac:dyDescent="0.25">
      <c r="A1" s="159" t="s">
        <v>104</v>
      </c>
      <c r="B1" s="159"/>
      <c r="C1" s="159"/>
      <c r="D1" s="159"/>
      <c r="E1" s="159"/>
      <c r="F1" s="159"/>
      <c r="G1" s="159"/>
      <c r="H1" s="159"/>
      <c r="I1" s="159"/>
      <c r="J1" s="159"/>
      <c r="K1" s="159"/>
      <c r="L1" s="159"/>
      <c r="M1" s="159"/>
      <c r="N1" s="159"/>
    </row>
    <row r="2" spans="1:14" x14ac:dyDescent="0.25">
      <c r="A2" s="129" t="s">
        <v>57</v>
      </c>
      <c r="B2" s="129"/>
      <c r="C2" s="129"/>
      <c r="D2" s="129"/>
      <c r="E2" s="129"/>
      <c r="F2" s="129"/>
      <c r="G2" s="129"/>
      <c r="H2" s="129"/>
      <c r="I2" s="129"/>
      <c r="J2" s="129"/>
      <c r="K2" s="129"/>
      <c r="L2" s="129"/>
      <c r="M2" s="129"/>
      <c r="N2" s="129"/>
    </row>
    <row r="3" spans="1:14" x14ac:dyDescent="0.25">
      <c r="A3" s="58"/>
      <c r="B3" s="58"/>
      <c r="C3" s="58"/>
      <c r="D3" s="58"/>
      <c r="E3" s="58"/>
      <c r="F3" s="58"/>
      <c r="G3" s="58"/>
      <c r="H3" s="59"/>
      <c r="I3" s="58"/>
      <c r="J3" s="58"/>
      <c r="K3" s="58"/>
      <c r="L3" s="58"/>
      <c r="M3" s="58"/>
      <c r="N3" s="58"/>
    </row>
    <row r="4" spans="1:14" ht="28.95" customHeight="1" x14ac:dyDescent="0.25">
      <c r="A4" s="87" t="s">
        <v>0</v>
      </c>
      <c r="B4" s="87" t="s">
        <v>35</v>
      </c>
      <c r="C4" s="87" t="s">
        <v>36</v>
      </c>
      <c r="D4" s="87" t="s">
        <v>37</v>
      </c>
      <c r="E4" s="87" t="s">
        <v>38</v>
      </c>
      <c r="F4" s="87"/>
      <c r="G4" s="87"/>
      <c r="H4" s="160" t="s">
        <v>41</v>
      </c>
      <c r="I4" s="87" t="s">
        <v>55</v>
      </c>
      <c r="J4" s="87" t="s">
        <v>42</v>
      </c>
      <c r="K4" s="87" t="s">
        <v>43</v>
      </c>
      <c r="L4" s="87" t="s">
        <v>56</v>
      </c>
      <c r="M4" s="87" t="s">
        <v>44</v>
      </c>
      <c r="N4" s="87" t="s">
        <v>45</v>
      </c>
    </row>
    <row r="5" spans="1:14" x14ac:dyDescent="0.25">
      <c r="A5" s="87"/>
      <c r="B5" s="87"/>
      <c r="C5" s="87"/>
      <c r="D5" s="87"/>
      <c r="E5" s="60">
        <v>2022</v>
      </c>
      <c r="F5" s="87">
        <v>2023</v>
      </c>
      <c r="G5" s="87"/>
      <c r="H5" s="160"/>
      <c r="I5" s="87"/>
      <c r="J5" s="87"/>
      <c r="K5" s="87"/>
      <c r="L5" s="87"/>
      <c r="M5" s="87"/>
      <c r="N5" s="87"/>
    </row>
    <row r="6" spans="1:14" ht="50.4" customHeight="1" x14ac:dyDescent="0.25">
      <c r="A6" s="87"/>
      <c r="B6" s="87"/>
      <c r="C6" s="87"/>
      <c r="D6" s="87"/>
      <c r="E6" s="38" t="s">
        <v>39</v>
      </c>
      <c r="F6" s="38" t="s">
        <v>40</v>
      </c>
      <c r="G6" s="38" t="s">
        <v>39</v>
      </c>
      <c r="H6" s="160"/>
      <c r="I6" s="87"/>
      <c r="J6" s="87"/>
      <c r="K6" s="87"/>
      <c r="L6" s="87"/>
      <c r="M6" s="87"/>
      <c r="N6" s="87"/>
    </row>
    <row r="7" spans="1:14" s="5" customFormat="1" ht="55.95" customHeight="1" x14ac:dyDescent="0.25">
      <c r="A7" s="61"/>
      <c r="B7" s="61" t="s">
        <v>337</v>
      </c>
      <c r="C7" s="61"/>
      <c r="D7" s="61"/>
      <c r="E7" s="61"/>
      <c r="F7" s="61"/>
      <c r="G7" s="61"/>
      <c r="H7" s="62"/>
      <c r="I7" s="61"/>
      <c r="J7" s="40"/>
      <c r="K7" s="40"/>
      <c r="L7" s="40"/>
      <c r="M7" s="44">
        <f>AVERAGE(M8:M15,M18:M21,M23:M33,M35:M43,M45:M47,M49)</f>
        <v>77.904466695379199</v>
      </c>
      <c r="N7" s="44">
        <f>AVERAGE(N8:N13,N24,N40,N42)</f>
        <v>97.294457578145526</v>
      </c>
    </row>
    <row r="8" spans="1:14" ht="120" x14ac:dyDescent="0.25">
      <c r="A8" s="63" t="s">
        <v>46</v>
      </c>
      <c r="B8" s="63" t="s">
        <v>340</v>
      </c>
      <c r="C8" s="63" t="s">
        <v>70</v>
      </c>
      <c r="D8" s="63">
        <v>1</v>
      </c>
      <c r="E8" s="64">
        <v>25.1</v>
      </c>
      <c r="F8" s="63">
        <v>20</v>
      </c>
      <c r="G8" s="64">
        <v>23</v>
      </c>
      <c r="H8" s="65">
        <f>F8/G8*100</f>
        <v>86.956521739130437</v>
      </c>
      <c r="I8" s="65">
        <f>E8/G8*100</f>
        <v>109.13043478260872</v>
      </c>
      <c r="J8" s="66" t="s">
        <v>583</v>
      </c>
      <c r="K8" s="66" t="s">
        <v>565</v>
      </c>
      <c r="L8" s="38" t="s">
        <v>75</v>
      </c>
      <c r="M8" s="49">
        <f>MIN(G8/F8*100, 100)</f>
        <v>100</v>
      </c>
      <c r="N8" s="49">
        <f>IF(D8&lt;&gt;0,MIN(I8,100),"-")</f>
        <v>100</v>
      </c>
    </row>
    <row r="9" spans="1:14" ht="36" x14ac:dyDescent="0.25">
      <c r="A9" s="63" t="s">
        <v>47</v>
      </c>
      <c r="B9" s="63" t="s">
        <v>341</v>
      </c>
      <c r="C9" s="63" t="s">
        <v>348</v>
      </c>
      <c r="D9" s="63">
        <v>-1</v>
      </c>
      <c r="E9" s="64">
        <v>289</v>
      </c>
      <c r="F9" s="63">
        <v>337</v>
      </c>
      <c r="G9" s="67">
        <v>272</v>
      </c>
      <c r="H9" s="65">
        <f>F9/G9*100</f>
        <v>123.89705882352942</v>
      </c>
      <c r="I9" s="65">
        <f>E9/G9*100</f>
        <v>106.25</v>
      </c>
      <c r="J9" s="66"/>
      <c r="K9" s="66"/>
      <c r="L9" s="38" t="s">
        <v>75</v>
      </c>
      <c r="M9" s="49">
        <f t="shared" ref="M9:M13" si="0">MIN(G9/F9*100, 100)</f>
        <v>80.712166172106819</v>
      </c>
      <c r="N9" s="49">
        <f t="shared" ref="N9:N15" si="1">IF(D9&lt;&gt;0,MIN(I9,100),"-")</f>
        <v>100</v>
      </c>
    </row>
    <row r="10" spans="1:14" ht="48" x14ac:dyDescent="0.25">
      <c r="A10" s="63" t="s">
        <v>48</v>
      </c>
      <c r="B10" s="63" t="s">
        <v>342</v>
      </c>
      <c r="C10" s="63" t="s">
        <v>349</v>
      </c>
      <c r="D10" s="63">
        <v>-1</v>
      </c>
      <c r="E10" s="64">
        <v>346</v>
      </c>
      <c r="F10" s="63">
        <v>417</v>
      </c>
      <c r="G10" s="64">
        <v>333</v>
      </c>
      <c r="H10" s="65">
        <f t="shared" ref="H10:H13" si="2">F10/G10*100</f>
        <v>125.22522522522523</v>
      </c>
      <c r="I10" s="65">
        <f t="shared" ref="I10:I12" si="3">E10/G10*100</f>
        <v>103.9039039039039</v>
      </c>
      <c r="J10" s="66"/>
      <c r="K10" s="66"/>
      <c r="L10" s="38" t="s">
        <v>75</v>
      </c>
      <c r="M10" s="49">
        <f t="shared" si="0"/>
        <v>79.856115107913666</v>
      </c>
      <c r="N10" s="49">
        <f t="shared" si="1"/>
        <v>100</v>
      </c>
    </row>
    <row r="11" spans="1:14" ht="48" x14ac:dyDescent="0.25">
      <c r="A11" s="63" t="s">
        <v>49</v>
      </c>
      <c r="B11" s="63" t="s">
        <v>343</v>
      </c>
      <c r="C11" s="63" t="s">
        <v>349</v>
      </c>
      <c r="D11" s="63">
        <v>-1</v>
      </c>
      <c r="E11" s="64">
        <v>6</v>
      </c>
      <c r="F11" s="63">
        <v>7</v>
      </c>
      <c r="G11" s="64">
        <v>4</v>
      </c>
      <c r="H11" s="65">
        <f t="shared" si="2"/>
        <v>175</v>
      </c>
      <c r="I11" s="65">
        <f t="shared" si="3"/>
        <v>150</v>
      </c>
      <c r="J11" s="66"/>
      <c r="K11" s="66"/>
      <c r="L11" s="38" t="s">
        <v>75</v>
      </c>
      <c r="M11" s="49">
        <f t="shared" si="0"/>
        <v>57.142857142857139</v>
      </c>
      <c r="N11" s="49">
        <f t="shared" si="1"/>
        <v>100</v>
      </c>
    </row>
    <row r="12" spans="1:14" ht="48" x14ac:dyDescent="0.25">
      <c r="A12" s="63" t="s">
        <v>50</v>
      </c>
      <c r="B12" s="63" t="s">
        <v>344</v>
      </c>
      <c r="C12" s="63" t="s">
        <v>348</v>
      </c>
      <c r="D12" s="63">
        <v>-1</v>
      </c>
      <c r="E12" s="64">
        <v>35</v>
      </c>
      <c r="F12" s="63">
        <v>57</v>
      </c>
      <c r="G12" s="64">
        <v>45</v>
      </c>
      <c r="H12" s="65">
        <f t="shared" si="2"/>
        <v>126.66666666666666</v>
      </c>
      <c r="I12" s="65">
        <f t="shared" si="3"/>
        <v>77.777777777777786</v>
      </c>
      <c r="J12" s="66" t="s">
        <v>560</v>
      </c>
      <c r="K12" s="66" t="s">
        <v>561</v>
      </c>
      <c r="L12" s="38" t="s">
        <v>75</v>
      </c>
      <c r="M12" s="49">
        <f t="shared" si="0"/>
        <v>78.94736842105263</v>
      </c>
      <c r="N12" s="49">
        <f t="shared" si="1"/>
        <v>77.777777777777786</v>
      </c>
    </row>
    <row r="13" spans="1:14" ht="60" customHeight="1" x14ac:dyDescent="0.25">
      <c r="A13" s="63" t="s">
        <v>96</v>
      </c>
      <c r="B13" s="63" t="s">
        <v>345</v>
      </c>
      <c r="C13" s="63" t="s">
        <v>349</v>
      </c>
      <c r="D13" s="63">
        <v>-1</v>
      </c>
      <c r="E13" s="64">
        <v>46</v>
      </c>
      <c r="F13" s="63">
        <v>39</v>
      </c>
      <c r="G13" s="64">
        <v>47</v>
      </c>
      <c r="H13" s="65">
        <f t="shared" si="2"/>
        <v>82.978723404255319</v>
      </c>
      <c r="I13" s="65">
        <f>E13/G13*100</f>
        <v>97.872340425531917</v>
      </c>
      <c r="J13" s="66" t="s">
        <v>560</v>
      </c>
      <c r="K13" s="66" t="s">
        <v>561</v>
      </c>
      <c r="L13" s="38" t="s">
        <v>75</v>
      </c>
      <c r="M13" s="49">
        <f t="shared" si="0"/>
        <v>100</v>
      </c>
      <c r="N13" s="49">
        <f t="shared" si="1"/>
        <v>97.872340425531917</v>
      </c>
    </row>
    <row r="14" spans="1:14" ht="103.8" customHeight="1" x14ac:dyDescent="0.25">
      <c r="A14" s="63" t="s">
        <v>338</v>
      </c>
      <c r="B14" s="63" t="s">
        <v>346</v>
      </c>
      <c r="C14" s="63" t="s">
        <v>70</v>
      </c>
      <c r="D14" s="63">
        <v>0</v>
      </c>
      <c r="E14" s="64">
        <v>96.6</v>
      </c>
      <c r="F14" s="63">
        <v>100</v>
      </c>
      <c r="G14" s="64">
        <v>84.62</v>
      </c>
      <c r="H14" s="65">
        <f>G14/F14*100</f>
        <v>84.62</v>
      </c>
      <c r="I14" s="65">
        <f>G14/E14*100</f>
        <v>87.598343685300222</v>
      </c>
      <c r="J14" s="66" t="s">
        <v>564</v>
      </c>
      <c r="K14" s="66" t="s">
        <v>584</v>
      </c>
      <c r="L14" s="38" t="s">
        <v>75</v>
      </c>
      <c r="M14" s="49">
        <f t="shared" ref="M14" si="4">MIN(G14/F14*100, 100)</f>
        <v>84.62</v>
      </c>
      <c r="N14" s="49" t="str">
        <f>IF(D14&lt;&gt;0,MIN(I14,100),"-")</f>
        <v>-</v>
      </c>
    </row>
    <row r="15" spans="1:14" ht="168" x14ac:dyDescent="0.25">
      <c r="A15" s="63" t="s">
        <v>339</v>
      </c>
      <c r="B15" s="63" t="s">
        <v>347</v>
      </c>
      <c r="C15" s="63" t="s">
        <v>348</v>
      </c>
      <c r="D15" s="63">
        <v>0</v>
      </c>
      <c r="E15" s="64">
        <v>809</v>
      </c>
      <c r="F15" s="63">
        <v>1203</v>
      </c>
      <c r="G15" s="64">
        <v>807</v>
      </c>
      <c r="H15" s="65">
        <f>G15/F15*100</f>
        <v>67.082294264339154</v>
      </c>
      <c r="I15" s="65">
        <f>G15/E15*100</f>
        <v>99.752781211372067</v>
      </c>
      <c r="J15" s="66" t="s">
        <v>469</v>
      </c>
      <c r="K15" s="66" t="s">
        <v>562</v>
      </c>
      <c r="L15" s="38" t="s">
        <v>75</v>
      </c>
      <c r="M15" s="49">
        <f t="shared" ref="M15" si="5">MIN(G15/F15*100, 100)</f>
        <v>67.082294264339154</v>
      </c>
      <c r="N15" s="49" t="str">
        <f t="shared" si="1"/>
        <v>-</v>
      </c>
    </row>
    <row r="16" spans="1:14" s="5" customFormat="1" ht="41.4" customHeight="1" x14ac:dyDescent="0.25">
      <c r="A16" s="61">
        <v>1</v>
      </c>
      <c r="B16" s="61" t="s">
        <v>122</v>
      </c>
      <c r="C16" s="61"/>
      <c r="D16" s="61"/>
      <c r="E16" s="61"/>
      <c r="F16" s="61"/>
      <c r="G16" s="61"/>
      <c r="H16" s="65"/>
      <c r="I16" s="65"/>
      <c r="J16" s="42"/>
      <c r="K16" s="42"/>
      <c r="L16" s="43"/>
      <c r="M16" s="44">
        <f>AVERAGE(M18:M21)</f>
        <v>50</v>
      </c>
      <c r="N16" s="44" t="s">
        <v>23</v>
      </c>
    </row>
    <row r="17" spans="1:14" s="5" customFormat="1" ht="41.4" customHeight="1" x14ac:dyDescent="0.25">
      <c r="A17" s="63" t="s">
        <v>25</v>
      </c>
      <c r="B17" s="63" t="s">
        <v>350</v>
      </c>
      <c r="C17" s="63" t="s">
        <v>355</v>
      </c>
      <c r="D17" s="63">
        <v>0</v>
      </c>
      <c r="E17" s="68"/>
      <c r="F17" s="63">
        <v>0</v>
      </c>
      <c r="G17" s="68"/>
      <c r="H17" s="65" t="s">
        <v>23</v>
      </c>
      <c r="I17" s="65" t="s">
        <v>23</v>
      </c>
      <c r="J17" s="69"/>
      <c r="K17" s="69"/>
      <c r="L17" s="38" t="s">
        <v>75</v>
      </c>
      <c r="M17" s="49" t="s">
        <v>23</v>
      </c>
      <c r="N17" s="49" t="s">
        <v>23</v>
      </c>
    </row>
    <row r="18" spans="1:14" s="5" customFormat="1" ht="70.8" customHeight="1" x14ac:dyDescent="0.25">
      <c r="A18" s="63" t="s">
        <v>51</v>
      </c>
      <c r="B18" s="63" t="s">
        <v>351</v>
      </c>
      <c r="C18" s="63" t="s">
        <v>348</v>
      </c>
      <c r="D18" s="63">
        <v>0</v>
      </c>
      <c r="E18" s="70">
        <v>0</v>
      </c>
      <c r="F18" s="63">
        <v>5</v>
      </c>
      <c r="G18" s="71">
        <v>0</v>
      </c>
      <c r="H18" s="65">
        <f t="shared" ref="H18:H21" si="6">G18/F18*100</f>
        <v>0</v>
      </c>
      <c r="I18" s="65" t="s">
        <v>23</v>
      </c>
      <c r="J18" s="72" t="s">
        <v>552</v>
      </c>
      <c r="K18" s="73" t="s">
        <v>553</v>
      </c>
      <c r="L18" s="38" t="s">
        <v>75</v>
      </c>
      <c r="M18" s="49">
        <f t="shared" ref="M18:M21" si="7">MIN(G18/F18*100, 100)</f>
        <v>0</v>
      </c>
      <c r="N18" s="49" t="str">
        <f>IF(D18&lt;&gt;0,MIN(I18,100),"-")</f>
        <v>-</v>
      </c>
    </row>
    <row r="19" spans="1:14" s="5" customFormat="1" ht="41.4" customHeight="1" x14ac:dyDescent="0.25">
      <c r="A19" s="63" t="s">
        <v>52</v>
      </c>
      <c r="B19" s="63" t="s">
        <v>352</v>
      </c>
      <c r="C19" s="63" t="s">
        <v>348</v>
      </c>
      <c r="D19" s="63">
        <v>0</v>
      </c>
      <c r="E19" s="71">
        <v>2</v>
      </c>
      <c r="F19" s="63">
        <v>2</v>
      </c>
      <c r="G19" s="71">
        <v>2</v>
      </c>
      <c r="H19" s="65">
        <f t="shared" si="6"/>
        <v>100</v>
      </c>
      <c r="I19" s="65">
        <f t="shared" ref="I19:I20" si="8">G19/E19*100</f>
        <v>100</v>
      </c>
      <c r="J19" s="66"/>
      <c r="K19" s="66"/>
      <c r="L19" s="38" t="s">
        <v>75</v>
      </c>
      <c r="M19" s="49">
        <f t="shared" si="7"/>
        <v>100</v>
      </c>
      <c r="N19" s="49" t="str">
        <f t="shared" ref="N19:N21" si="9">IF(D19&lt;&gt;0,MIN(I19,100),"-")</f>
        <v>-</v>
      </c>
    </row>
    <row r="20" spans="1:14" s="5" customFormat="1" ht="145.80000000000001" customHeight="1" x14ac:dyDescent="0.25">
      <c r="A20" s="63" t="s">
        <v>53</v>
      </c>
      <c r="B20" s="63" t="s">
        <v>353</v>
      </c>
      <c r="C20" s="63" t="s">
        <v>348</v>
      </c>
      <c r="D20" s="63">
        <v>0</v>
      </c>
      <c r="E20" s="71">
        <v>29</v>
      </c>
      <c r="F20" s="63">
        <v>18</v>
      </c>
      <c r="G20" s="71">
        <v>18</v>
      </c>
      <c r="H20" s="65">
        <f t="shared" si="6"/>
        <v>100</v>
      </c>
      <c r="I20" s="65">
        <f t="shared" si="8"/>
        <v>62.068965517241381</v>
      </c>
      <c r="J20" s="74" t="s">
        <v>447</v>
      </c>
      <c r="K20" s="66"/>
      <c r="L20" s="38" t="s">
        <v>75</v>
      </c>
      <c r="M20" s="49">
        <f t="shared" si="7"/>
        <v>100</v>
      </c>
      <c r="N20" s="49" t="str">
        <f t="shared" si="9"/>
        <v>-</v>
      </c>
    </row>
    <row r="21" spans="1:14" s="5" customFormat="1" ht="41.4" customHeight="1" x14ac:dyDescent="0.25">
      <c r="A21" s="63" t="s">
        <v>72</v>
      </c>
      <c r="B21" s="63" t="s">
        <v>354</v>
      </c>
      <c r="C21" s="63" t="s">
        <v>348</v>
      </c>
      <c r="D21" s="63">
        <v>0</v>
      </c>
      <c r="E21" s="71">
        <v>0</v>
      </c>
      <c r="F21" s="63">
        <v>1</v>
      </c>
      <c r="G21" s="71">
        <v>0</v>
      </c>
      <c r="H21" s="65">
        <f t="shared" si="6"/>
        <v>0</v>
      </c>
      <c r="I21" s="65" t="s">
        <v>23</v>
      </c>
      <c r="J21" s="73"/>
      <c r="K21" s="73"/>
      <c r="L21" s="38" t="s">
        <v>75</v>
      </c>
      <c r="M21" s="49">
        <f t="shared" si="7"/>
        <v>0</v>
      </c>
      <c r="N21" s="49" t="str">
        <f t="shared" si="9"/>
        <v>-</v>
      </c>
    </row>
    <row r="22" spans="1:14" s="5" customFormat="1" ht="79.8" x14ac:dyDescent="0.25">
      <c r="A22" s="61" t="s">
        <v>54</v>
      </c>
      <c r="B22" s="61" t="s">
        <v>370</v>
      </c>
      <c r="C22" s="61"/>
      <c r="D22" s="61"/>
      <c r="E22" s="61"/>
      <c r="F22" s="61"/>
      <c r="G22" s="61"/>
      <c r="H22" s="65"/>
      <c r="I22" s="65"/>
      <c r="J22" s="42"/>
      <c r="K22" s="42"/>
      <c r="L22" s="43"/>
      <c r="M22" s="44">
        <f>AVERAGE(M23:M33)</f>
        <v>63.636363636363633</v>
      </c>
      <c r="N22" s="44">
        <f>AVERAGE(N24)</f>
        <v>100</v>
      </c>
    </row>
    <row r="23" spans="1:14" s="5" customFormat="1" ht="72" x14ac:dyDescent="0.25">
      <c r="A23" s="75" t="s">
        <v>29</v>
      </c>
      <c r="B23" s="63" t="s">
        <v>356</v>
      </c>
      <c r="C23" s="63" t="s">
        <v>348</v>
      </c>
      <c r="D23" s="63">
        <v>0</v>
      </c>
      <c r="E23" s="64">
        <v>12</v>
      </c>
      <c r="F23" s="63">
        <v>12</v>
      </c>
      <c r="G23" s="64">
        <v>12</v>
      </c>
      <c r="H23" s="65">
        <f t="shared" ref="H23:H33" si="10">G23/F23*100</f>
        <v>100</v>
      </c>
      <c r="I23" s="65">
        <f t="shared" ref="I23:I33" si="11">G23/E23*100</f>
        <v>100</v>
      </c>
      <c r="J23" s="66"/>
      <c r="K23" s="66"/>
      <c r="L23" s="38" t="s">
        <v>75</v>
      </c>
      <c r="M23" s="49">
        <f t="shared" ref="M23:M33" si="12">MIN(G23/F23*100, 100)</f>
        <v>100</v>
      </c>
      <c r="N23" s="49" t="str">
        <f>IF(D23&lt;&gt;0,MIN(I23,100),"-")</f>
        <v>-</v>
      </c>
    </row>
    <row r="24" spans="1:14" s="5" customFormat="1" ht="60" x14ac:dyDescent="0.25">
      <c r="A24" s="75" t="s">
        <v>82</v>
      </c>
      <c r="B24" s="63" t="s">
        <v>357</v>
      </c>
      <c r="C24" s="63" t="s">
        <v>348</v>
      </c>
      <c r="D24" s="63">
        <v>1</v>
      </c>
      <c r="E24" s="64">
        <v>10</v>
      </c>
      <c r="F24" s="63">
        <v>12</v>
      </c>
      <c r="G24" s="64">
        <v>12</v>
      </c>
      <c r="H24" s="65">
        <f t="shared" si="10"/>
        <v>100</v>
      </c>
      <c r="I24" s="65">
        <f t="shared" si="11"/>
        <v>120</v>
      </c>
      <c r="J24" s="66"/>
      <c r="K24" s="66"/>
      <c r="L24" s="38" t="s">
        <v>75</v>
      </c>
      <c r="M24" s="49">
        <f t="shared" si="12"/>
        <v>100</v>
      </c>
      <c r="N24" s="49">
        <f t="shared" ref="N24:N33" si="13">IF(D24&lt;&gt;0,MIN(I24,100),"-")</f>
        <v>100</v>
      </c>
    </row>
    <row r="25" spans="1:14" s="5" customFormat="1" ht="60" x14ac:dyDescent="0.25">
      <c r="A25" s="75" t="s">
        <v>86</v>
      </c>
      <c r="B25" s="63" t="s">
        <v>358</v>
      </c>
      <c r="C25" s="63" t="s">
        <v>348</v>
      </c>
      <c r="D25" s="63">
        <v>1</v>
      </c>
      <c r="E25" s="76"/>
      <c r="F25" s="63">
        <v>610</v>
      </c>
      <c r="G25" s="64">
        <v>960</v>
      </c>
      <c r="H25" s="65">
        <f t="shared" si="10"/>
        <v>157.37704918032787</v>
      </c>
      <c r="I25" s="65" t="s">
        <v>23</v>
      </c>
      <c r="J25" s="66"/>
      <c r="K25" s="66"/>
      <c r="L25" s="38" t="s">
        <v>396</v>
      </c>
      <c r="M25" s="49">
        <f t="shared" si="12"/>
        <v>100</v>
      </c>
      <c r="N25" s="49" t="s">
        <v>23</v>
      </c>
    </row>
    <row r="26" spans="1:14" s="5" customFormat="1" ht="36" x14ac:dyDescent="0.25">
      <c r="A26" s="75" t="s">
        <v>87</v>
      </c>
      <c r="B26" s="63" t="s">
        <v>359</v>
      </c>
      <c r="C26" s="63" t="s">
        <v>368</v>
      </c>
      <c r="D26" s="63">
        <v>0</v>
      </c>
      <c r="E26" s="64">
        <v>29938.080000000002</v>
      </c>
      <c r="F26" s="63">
        <v>30491.3</v>
      </c>
      <c r="G26" s="64">
        <v>31177.5</v>
      </c>
      <c r="H26" s="65">
        <f t="shared" si="10"/>
        <v>102.25047800520149</v>
      </c>
      <c r="I26" s="65">
        <f t="shared" si="11"/>
        <v>104.13994484616246</v>
      </c>
      <c r="J26" s="66"/>
      <c r="K26" s="66"/>
      <c r="L26" s="38" t="s">
        <v>75</v>
      </c>
      <c r="M26" s="49">
        <f t="shared" si="12"/>
        <v>100</v>
      </c>
      <c r="N26" s="49" t="str">
        <f t="shared" si="13"/>
        <v>-</v>
      </c>
    </row>
    <row r="27" spans="1:14" s="5" customFormat="1" ht="72" x14ac:dyDescent="0.25">
      <c r="A27" s="75" t="s">
        <v>88</v>
      </c>
      <c r="B27" s="63" t="s">
        <v>360</v>
      </c>
      <c r="C27" s="63" t="s">
        <v>348</v>
      </c>
      <c r="D27" s="63">
        <v>0</v>
      </c>
      <c r="E27" s="64">
        <v>4</v>
      </c>
      <c r="F27" s="63">
        <v>4</v>
      </c>
      <c r="G27" s="64">
        <v>4</v>
      </c>
      <c r="H27" s="65">
        <f t="shared" si="10"/>
        <v>100</v>
      </c>
      <c r="I27" s="65">
        <f t="shared" si="11"/>
        <v>100</v>
      </c>
      <c r="J27" s="66"/>
      <c r="K27" s="66"/>
      <c r="L27" s="38" t="s">
        <v>73</v>
      </c>
      <c r="M27" s="49">
        <f t="shared" si="12"/>
        <v>100</v>
      </c>
      <c r="N27" s="49" t="str">
        <f t="shared" si="13"/>
        <v>-</v>
      </c>
    </row>
    <row r="28" spans="1:14" s="5" customFormat="1" ht="60" x14ac:dyDescent="0.25">
      <c r="A28" s="75" t="s">
        <v>89</v>
      </c>
      <c r="B28" s="63" t="s">
        <v>361</v>
      </c>
      <c r="C28" s="63" t="s">
        <v>355</v>
      </c>
      <c r="D28" s="63">
        <v>0</v>
      </c>
      <c r="E28" s="64">
        <v>6</v>
      </c>
      <c r="F28" s="63">
        <v>6</v>
      </c>
      <c r="G28" s="64">
        <v>0</v>
      </c>
      <c r="H28" s="65">
        <f t="shared" si="10"/>
        <v>0</v>
      </c>
      <c r="I28" s="65">
        <f t="shared" si="11"/>
        <v>0</v>
      </c>
      <c r="J28" s="66" t="s">
        <v>511</v>
      </c>
      <c r="K28" s="66" t="s">
        <v>585</v>
      </c>
      <c r="L28" s="38" t="s">
        <v>75</v>
      </c>
      <c r="M28" s="49">
        <f t="shared" si="12"/>
        <v>0</v>
      </c>
      <c r="N28" s="49" t="str">
        <f t="shared" si="13"/>
        <v>-</v>
      </c>
    </row>
    <row r="29" spans="1:14" s="5" customFormat="1" ht="60" x14ac:dyDescent="0.25">
      <c r="A29" s="75" t="s">
        <v>90</v>
      </c>
      <c r="B29" s="63" t="s">
        <v>362</v>
      </c>
      <c r="C29" s="63" t="s">
        <v>348</v>
      </c>
      <c r="D29" s="63">
        <v>0</v>
      </c>
      <c r="E29" s="64">
        <v>49</v>
      </c>
      <c r="F29" s="63">
        <v>28</v>
      </c>
      <c r="G29" s="64">
        <v>28</v>
      </c>
      <c r="H29" s="65">
        <f t="shared" si="10"/>
        <v>100</v>
      </c>
      <c r="I29" s="65">
        <f t="shared" si="11"/>
        <v>57.142857142857139</v>
      </c>
      <c r="J29" s="66"/>
      <c r="K29" s="66"/>
      <c r="L29" s="38" t="s">
        <v>75</v>
      </c>
      <c r="M29" s="49">
        <f t="shared" si="12"/>
        <v>100</v>
      </c>
      <c r="N29" s="49" t="str">
        <f t="shared" si="13"/>
        <v>-</v>
      </c>
    </row>
    <row r="30" spans="1:14" s="5" customFormat="1" ht="36" x14ac:dyDescent="0.25">
      <c r="A30" s="75" t="s">
        <v>97</v>
      </c>
      <c r="B30" s="63" t="s">
        <v>363</v>
      </c>
      <c r="C30" s="63" t="s">
        <v>369</v>
      </c>
      <c r="D30" s="63">
        <v>0</v>
      </c>
      <c r="E30" s="76"/>
      <c r="F30" s="63">
        <v>887</v>
      </c>
      <c r="G30" s="64">
        <v>0</v>
      </c>
      <c r="H30" s="65">
        <f t="shared" si="10"/>
        <v>0</v>
      </c>
      <c r="I30" s="65" t="s">
        <v>23</v>
      </c>
      <c r="J30" s="66" t="s">
        <v>512</v>
      </c>
      <c r="K30" s="66" t="s">
        <v>586</v>
      </c>
      <c r="L30" s="38" t="s">
        <v>75</v>
      </c>
      <c r="M30" s="49">
        <f t="shared" si="12"/>
        <v>0</v>
      </c>
      <c r="N30" s="49" t="str">
        <f t="shared" si="13"/>
        <v>-</v>
      </c>
    </row>
    <row r="31" spans="1:14" s="5" customFormat="1" ht="60" x14ac:dyDescent="0.25">
      <c r="A31" s="75" t="s">
        <v>98</v>
      </c>
      <c r="B31" s="63" t="s">
        <v>364</v>
      </c>
      <c r="C31" s="63" t="s">
        <v>369</v>
      </c>
      <c r="D31" s="63">
        <v>0</v>
      </c>
      <c r="E31" s="64">
        <v>2122.0700000000002</v>
      </c>
      <c r="F31" s="63">
        <v>500</v>
      </c>
      <c r="G31" s="64">
        <v>0</v>
      </c>
      <c r="H31" s="65">
        <f t="shared" si="10"/>
        <v>0</v>
      </c>
      <c r="I31" s="65">
        <f t="shared" si="11"/>
        <v>0</v>
      </c>
      <c r="J31" s="66" t="s">
        <v>512</v>
      </c>
      <c r="K31" s="66" t="s">
        <v>563</v>
      </c>
      <c r="L31" s="38" t="s">
        <v>75</v>
      </c>
      <c r="M31" s="49">
        <f t="shared" si="12"/>
        <v>0</v>
      </c>
      <c r="N31" s="49" t="str">
        <f t="shared" si="13"/>
        <v>-</v>
      </c>
    </row>
    <row r="32" spans="1:14" s="5" customFormat="1" ht="36" x14ac:dyDescent="0.25">
      <c r="A32" s="75" t="s">
        <v>99</v>
      </c>
      <c r="B32" s="63" t="s">
        <v>365</v>
      </c>
      <c r="C32" s="63" t="s">
        <v>348</v>
      </c>
      <c r="D32" s="63">
        <v>0</v>
      </c>
      <c r="E32" s="76"/>
      <c r="F32" s="63">
        <v>4</v>
      </c>
      <c r="G32" s="64">
        <v>0</v>
      </c>
      <c r="H32" s="65">
        <f t="shared" ref="H32" si="14">G32/F32*100</f>
        <v>0</v>
      </c>
      <c r="I32" s="65" t="s">
        <v>23</v>
      </c>
      <c r="J32" s="66" t="s">
        <v>512</v>
      </c>
      <c r="K32" s="66" t="s">
        <v>563</v>
      </c>
      <c r="L32" s="38" t="s">
        <v>75</v>
      </c>
      <c r="M32" s="49">
        <f t="shared" ref="M32" si="15">MIN(G32/F32*100, 100)</f>
        <v>0</v>
      </c>
      <c r="N32" s="49" t="str">
        <f t="shared" ref="N32" si="16">IF(D32&lt;&gt;0,MIN(I32,100),"-")</f>
        <v>-</v>
      </c>
    </row>
    <row r="33" spans="1:14" s="5" customFormat="1" ht="24" x14ac:dyDescent="0.25">
      <c r="A33" s="75" t="s">
        <v>367</v>
      </c>
      <c r="B33" s="63" t="s">
        <v>366</v>
      </c>
      <c r="C33" s="63" t="s">
        <v>348</v>
      </c>
      <c r="D33" s="63">
        <v>0</v>
      </c>
      <c r="E33" s="64">
        <v>281</v>
      </c>
      <c r="F33" s="63">
        <v>228</v>
      </c>
      <c r="G33" s="64">
        <v>228</v>
      </c>
      <c r="H33" s="65">
        <f t="shared" si="10"/>
        <v>100</v>
      </c>
      <c r="I33" s="65">
        <f t="shared" si="11"/>
        <v>81.138790035587192</v>
      </c>
      <c r="J33" s="66"/>
      <c r="K33" s="66"/>
      <c r="L33" s="38" t="s">
        <v>75</v>
      </c>
      <c r="M33" s="49">
        <f t="shared" si="12"/>
        <v>100</v>
      </c>
      <c r="N33" s="49" t="str">
        <f t="shared" si="13"/>
        <v>-</v>
      </c>
    </row>
    <row r="34" spans="1:14" ht="68.400000000000006" x14ac:dyDescent="0.25">
      <c r="A34" s="61" t="s">
        <v>71</v>
      </c>
      <c r="B34" s="61" t="s">
        <v>371</v>
      </c>
      <c r="C34" s="61"/>
      <c r="D34" s="61"/>
      <c r="E34" s="61"/>
      <c r="F34" s="61"/>
      <c r="G34" s="61"/>
      <c r="H34" s="65"/>
      <c r="I34" s="65"/>
      <c r="J34" s="42"/>
      <c r="K34" s="42"/>
      <c r="L34" s="43"/>
      <c r="M34" s="44">
        <f>AVERAGE(M35:M43,M45:M47)</f>
        <v>96.349999993781807</v>
      </c>
      <c r="N34" s="44">
        <f>AVERAGE(N40,N42)</f>
        <v>100</v>
      </c>
    </row>
    <row r="35" spans="1:14" ht="48" x14ac:dyDescent="0.25">
      <c r="A35" s="63" t="s">
        <v>30</v>
      </c>
      <c r="B35" s="63" t="s">
        <v>372</v>
      </c>
      <c r="C35" s="63" t="s">
        <v>373</v>
      </c>
      <c r="D35" s="63">
        <v>0</v>
      </c>
      <c r="E35" s="64">
        <v>206.29</v>
      </c>
      <c r="F35" s="63">
        <v>213.7</v>
      </c>
      <c r="G35" s="64">
        <v>213.7</v>
      </c>
      <c r="H35" s="65">
        <f t="shared" ref="H35:H47" si="17">G35/F35*100</f>
        <v>100</v>
      </c>
      <c r="I35" s="65">
        <f t="shared" ref="I35:I43" si="18">G35/E35*100</f>
        <v>103.59203063648262</v>
      </c>
      <c r="J35" s="66"/>
      <c r="K35" s="66"/>
      <c r="L35" s="38" t="s">
        <v>75</v>
      </c>
      <c r="M35" s="49">
        <f>MIN(G35/F35*100, 100)</f>
        <v>100</v>
      </c>
      <c r="N35" s="49" t="str">
        <f>IF(D35&lt;&gt;0,MIN(I35,100),"-")</f>
        <v>-</v>
      </c>
    </row>
    <row r="36" spans="1:14" ht="48" x14ac:dyDescent="0.25">
      <c r="A36" s="63" t="s">
        <v>66</v>
      </c>
      <c r="B36" s="63" t="s">
        <v>374</v>
      </c>
      <c r="C36" s="63" t="s">
        <v>348</v>
      </c>
      <c r="D36" s="63">
        <v>0</v>
      </c>
      <c r="E36" s="64">
        <v>7992</v>
      </c>
      <c r="F36" s="63">
        <v>8501</v>
      </c>
      <c r="G36" s="64">
        <v>8688</v>
      </c>
      <c r="H36" s="65">
        <f t="shared" si="17"/>
        <v>102.19974120691684</v>
      </c>
      <c r="I36" s="65">
        <f t="shared" si="18"/>
        <v>108.7087087087087</v>
      </c>
      <c r="J36" s="66"/>
      <c r="K36" s="66"/>
      <c r="L36" s="38" t="s">
        <v>75</v>
      </c>
      <c r="M36" s="49">
        <f t="shared" ref="M36:M49" si="19">MIN(G36/F36*100, 100)</f>
        <v>100</v>
      </c>
      <c r="N36" s="49" t="str">
        <f t="shared" ref="N36:N47" si="20">IF(D36&lt;&gt;0,MIN(I36,100),"-")</f>
        <v>-</v>
      </c>
    </row>
    <row r="37" spans="1:14" ht="48" x14ac:dyDescent="0.25">
      <c r="A37" s="63" t="s">
        <v>100</v>
      </c>
      <c r="B37" s="63" t="s">
        <v>375</v>
      </c>
      <c r="C37" s="63" t="s">
        <v>348</v>
      </c>
      <c r="D37" s="63">
        <v>0</v>
      </c>
      <c r="E37" s="64">
        <v>17</v>
      </c>
      <c r="F37" s="63">
        <v>17</v>
      </c>
      <c r="G37" s="64">
        <v>17</v>
      </c>
      <c r="H37" s="65">
        <f t="shared" si="17"/>
        <v>100</v>
      </c>
      <c r="I37" s="65">
        <f t="shared" si="18"/>
        <v>100</v>
      </c>
      <c r="J37" s="66"/>
      <c r="K37" s="66"/>
      <c r="L37" s="38" t="s">
        <v>75</v>
      </c>
      <c r="M37" s="49">
        <f t="shared" si="19"/>
        <v>100</v>
      </c>
      <c r="N37" s="49" t="str">
        <f t="shared" si="20"/>
        <v>-</v>
      </c>
    </row>
    <row r="38" spans="1:14" ht="36" x14ac:dyDescent="0.25">
      <c r="A38" s="63" t="s">
        <v>101</v>
      </c>
      <c r="B38" s="63" t="s">
        <v>376</v>
      </c>
      <c r="C38" s="63" t="s">
        <v>377</v>
      </c>
      <c r="D38" s="63">
        <v>0</v>
      </c>
      <c r="E38" s="64">
        <v>557.29999999999995</v>
      </c>
      <c r="F38" s="63">
        <v>557.29999999999995</v>
      </c>
      <c r="G38" s="64">
        <v>557.29999999999995</v>
      </c>
      <c r="H38" s="65">
        <f t="shared" si="17"/>
        <v>100</v>
      </c>
      <c r="I38" s="65">
        <f t="shared" si="18"/>
        <v>100</v>
      </c>
      <c r="J38" s="66"/>
      <c r="K38" s="66"/>
      <c r="L38" s="38" t="s">
        <v>75</v>
      </c>
      <c r="M38" s="49">
        <f t="shared" si="19"/>
        <v>100</v>
      </c>
      <c r="N38" s="49" t="str">
        <f t="shared" si="20"/>
        <v>-</v>
      </c>
    </row>
    <row r="39" spans="1:14" ht="55.2" customHeight="1" x14ac:dyDescent="0.25">
      <c r="A39" s="63" t="s">
        <v>102</v>
      </c>
      <c r="B39" s="63" t="s">
        <v>378</v>
      </c>
      <c r="C39" s="63" t="s">
        <v>379</v>
      </c>
      <c r="D39" s="63">
        <v>0</v>
      </c>
      <c r="E39" s="64">
        <v>12669</v>
      </c>
      <c r="F39" s="63">
        <v>12950</v>
      </c>
      <c r="G39" s="64">
        <v>12583.6</v>
      </c>
      <c r="H39" s="65">
        <f t="shared" si="17"/>
        <v>97.170656370656374</v>
      </c>
      <c r="I39" s="65">
        <f t="shared" si="18"/>
        <v>99.325913647486004</v>
      </c>
      <c r="J39" s="66" t="s">
        <v>513</v>
      </c>
      <c r="K39" s="153" t="s">
        <v>514</v>
      </c>
      <c r="L39" s="38" t="s">
        <v>75</v>
      </c>
      <c r="M39" s="49">
        <f t="shared" si="19"/>
        <v>97.170656370656374</v>
      </c>
      <c r="N39" s="49" t="str">
        <f t="shared" si="20"/>
        <v>-</v>
      </c>
    </row>
    <row r="40" spans="1:14" ht="60" x14ac:dyDescent="0.25">
      <c r="A40" s="63"/>
      <c r="B40" s="63" t="s">
        <v>390</v>
      </c>
      <c r="C40" s="63" t="s">
        <v>379</v>
      </c>
      <c r="D40" s="63">
        <v>1</v>
      </c>
      <c r="E40" s="64">
        <v>387.1</v>
      </c>
      <c r="F40" s="63">
        <v>584.79999999999995</v>
      </c>
      <c r="G40" s="64">
        <v>450.5</v>
      </c>
      <c r="H40" s="65">
        <f t="shared" si="17"/>
        <v>77.034883720930239</v>
      </c>
      <c r="I40" s="65">
        <f t="shared" si="18"/>
        <v>116.37819684835959</v>
      </c>
      <c r="J40" s="66" t="s">
        <v>513</v>
      </c>
      <c r="K40" s="155"/>
      <c r="L40" s="38" t="s">
        <v>75</v>
      </c>
      <c r="M40" s="49">
        <f t="shared" si="19"/>
        <v>77.034883720930239</v>
      </c>
      <c r="N40" s="49">
        <f t="shared" si="20"/>
        <v>100</v>
      </c>
    </row>
    <row r="41" spans="1:14" ht="24" x14ac:dyDescent="0.25">
      <c r="A41" s="63" t="s">
        <v>384</v>
      </c>
      <c r="B41" s="63" t="s">
        <v>391</v>
      </c>
      <c r="C41" s="63" t="s">
        <v>377</v>
      </c>
      <c r="D41" s="63">
        <v>0</v>
      </c>
      <c r="E41" s="64">
        <v>161.4</v>
      </c>
      <c r="F41" s="63">
        <v>161.4</v>
      </c>
      <c r="G41" s="64">
        <v>161.4</v>
      </c>
      <c r="H41" s="65">
        <f t="shared" si="17"/>
        <v>100</v>
      </c>
      <c r="I41" s="65">
        <f t="shared" si="18"/>
        <v>100</v>
      </c>
      <c r="J41" s="66"/>
      <c r="K41" s="66"/>
      <c r="L41" s="38" t="s">
        <v>75</v>
      </c>
      <c r="M41" s="49">
        <f t="shared" si="19"/>
        <v>100</v>
      </c>
      <c r="N41" s="49" t="str">
        <f t="shared" si="20"/>
        <v>-</v>
      </c>
    </row>
    <row r="42" spans="1:14" ht="24" x14ac:dyDescent="0.25">
      <c r="A42" s="63"/>
      <c r="B42" s="63" t="s">
        <v>392</v>
      </c>
      <c r="C42" s="63" t="s">
        <v>377</v>
      </c>
      <c r="D42" s="63">
        <v>1</v>
      </c>
      <c r="E42" s="64">
        <v>663.2</v>
      </c>
      <c r="F42" s="63">
        <v>663.2</v>
      </c>
      <c r="G42" s="64">
        <v>663.2</v>
      </c>
      <c r="H42" s="65">
        <f t="shared" si="17"/>
        <v>100</v>
      </c>
      <c r="I42" s="65">
        <f t="shared" si="18"/>
        <v>100</v>
      </c>
      <c r="J42" s="66"/>
      <c r="K42" s="66"/>
      <c r="L42" s="38" t="s">
        <v>75</v>
      </c>
      <c r="M42" s="49">
        <f t="shared" si="19"/>
        <v>100</v>
      </c>
      <c r="N42" s="49">
        <f t="shared" si="20"/>
        <v>100</v>
      </c>
    </row>
    <row r="43" spans="1:14" ht="72" x14ac:dyDescent="0.25">
      <c r="A43" s="63" t="s">
        <v>385</v>
      </c>
      <c r="B43" s="63" t="s">
        <v>380</v>
      </c>
      <c r="C43" s="63" t="s">
        <v>348</v>
      </c>
      <c r="D43" s="63">
        <v>0</v>
      </c>
      <c r="E43" s="64">
        <v>324</v>
      </c>
      <c r="F43" s="63">
        <v>361</v>
      </c>
      <c r="G43" s="64">
        <v>296</v>
      </c>
      <c r="H43" s="65">
        <f t="shared" si="17"/>
        <v>81.99445983379502</v>
      </c>
      <c r="I43" s="65">
        <f t="shared" si="18"/>
        <v>91.358024691358025</v>
      </c>
      <c r="J43" s="66" t="s">
        <v>515</v>
      </c>
      <c r="K43" s="66"/>
      <c r="L43" s="38" t="s">
        <v>75</v>
      </c>
      <c r="M43" s="49">
        <f t="shared" si="19"/>
        <v>81.99445983379502</v>
      </c>
      <c r="N43" s="49" t="str">
        <f t="shared" si="20"/>
        <v>-</v>
      </c>
    </row>
    <row r="44" spans="1:14" ht="24" x14ac:dyDescent="0.25">
      <c r="A44" s="63" t="s">
        <v>386</v>
      </c>
      <c r="B44" s="63" t="s">
        <v>381</v>
      </c>
      <c r="C44" s="63" t="s">
        <v>355</v>
      </c>
      <c r="D44" s="63">
        <v>0</v>
      </c>
      <c r="E44" s="76"/>
      <c r="F44" s="76" t="s">
        <v>23</v>
      </c>
      <c r="G44" s="76"/>
      <c r="H44" s="65" t="s">
        <v>23</v>
      </c>
      <c r="I44" s="65" t="s">
        <v>23</v>
      </c>
      <c r="J44" s="69"/>
      <c r="K44" s="69"/>
      <c r="L44" s="38"/>
      <c r="M44" s="49"/>
      <c r="N44" s="49"/>
    </row>
    <row r="45" spans="1:14" ht="24" x14ac:dyDescent="0.25">
      <c r="A45" s="63" t="s">
        <v>387</v>
      </c>
      <c r="B45" s="63" t="s">
        <v>382</v>
      </c>
      <c r="C45" s="63" t="s">
        <v>355</v>
      </c>
      <c r="D45" s="63">
        <v>0</v>
      </c>
      <c r="E45" s="76">
        <v>0</v>
      </c>
      <c r="F45" s="63">
        <v>12</v>
      </c>
      <c r="G45" s="64">
        <v>12</v>
      </c>
      <c r="H45" s="65">
        <f t="shared" si="17"/>
        <v>100</v>
      </c>
      <c r="I45" s="65" t="s">
        <v>23</v>
      </c>
      <c r="J45" s="66"/>
      <c r="K45" s="66"/>
      <c r="L45" s="38" t="s">
        <v>75</v>
      </c>
      <c r="M45" s="49">
        <f t="shared" si="19"/>
        <v>100</v>
      </c>
      <c r="N45" s="49" t="str">
        <f t="shared" si="20"/>
        <v>-</v>
      </c>
    </row>
    <row r="46" spans="1:14" ht="36" x14ac:dyDescent="0.25">
      <c r="A46" s="63" t="s">
        <v>388</v>
      </c>
      <c r="B46" s="63" t="s">
        <v>383</v>
      </c>
      <c r="C46" s="63" t="s">
        <v>355</v>
      </c>
      <c r="D46" s="63">
        <v>0</v>
      </c>
      <c r="E46" s="76">
        <v>0</v>
      </c>
      <c r="F46" s="63">
        <v>69</v>
      </c>
      <c r="G46" s="64">
        <v>69</v>
      </c>
      <c r="H46" s="65">
        <f t="shared" si="17"/>
        <v>100</v>
      </c>
      <c r="I46" s="65" t="s">
        <v>23</v>
      </c>
      <c r="J46" s="66"/>
      <c r="K46" s="66"/>
      <c r="L46" s="38" t="s">
        <v>75</v>
      </c>
      <c r="M46" s="49">
        <f t="shared" si="19"/>
        <v>100</v>
      </c>
      <c r="N46" s="49" t="str">
        <f t="shared" si="20"/>
        <v>-</v>
      </c>
    </row>
    <row r="47" spans="1:14" ht="24" x14ac:dyDescent="0.25">
      <c r="A47" s="75" t="s">
        <v>389</v>
      </c>
      <c r="B47" s="63" t="s">
        <v>366</v>
      </c>
      <c r="C47" s="63" t="s">
        <v>355</v>
      </c>
      <c r="D47" s="63">
        <v>0</v>
      </c>
      <c r="E47" s="76">
        <v>0</v>
      </c>
      <c r="F47" s="63">
        <v>30</v>
      </c>
      <c r="G47" s="64">
        <v>30</v>
      </c>
      <c r="H47" s="65">
        <f t="shared" si="17"/>
        <v>100</v>
      </c>
      <c r="I47" s="65" t="s">
        <v>23</v>
      </c>
      <c r="J47" s="66"/>
      <c r="K47" s="66"/>
      <c r="L47" s="38" t="s">
        <v>75</v>
      </c>
      <c r="M47" s="49">
        <f t="shared" si="19"/>
        <v>100</v>
      </c>
      <c r="N47" s="49" t="str">
        <f t="shared" si="20"/>
        <v>-</v>
      </c>
    </row>
    <row r="48" spans="1:14" ht="45.6" x14ac:dyDescent="0.25">
      <c r="A48" s="61" t="s">
        <v>393</v>
      </c>
      <c r="B48" s="61" t="s">
        <v>394</v>
      </c>
      <c r="C48" s="61"/>
      <c r="D48" s="61"/>
      <c r="E48" s="61"/>
      <c r="F48" s="61"/>
      <c r="G48" s="61"/>
      <c r="H48" s="62"/>
      <c r="I48" s="62"/>
      <c r="J48" s="42"/>
      <c r="K48" s="42"/>
      <c r="L48" s="43"/>
      <c r="M48" s="44">
        <f>AVERAGE(M49)</f>
        <v>100</v>
      </c>
      <c r="N48" s="44" t="s">
        <v>23</v>
      </c>
    </row>
    <row r="49" spans="1:14" ht="108" x14ac:dyDescent="0.25">
      <c r="A49" s="75" t="s">
        <v>67</v>
      </c>
      <c r="B49" s="63" t="s">
        <v>395</v>
      </c>
      <c r="C49" s="63" t="s">
        <v>348</v>
      </c>
      <c r="D49" s="63">
        <v>0</v>
      </c>
      <c r="E49" s="64">
        <v>20</v>
      </c>
      <c r="F49" s="63">
        <v>20</v>
      </c>
      <c r="G49" s="64">
        <v>20</v>
      </c>
      <c r="H49" s="65">
        <f>G49/F49*100</f>
        <v>100</v>
      </c>
      <c r="I49" s="65">
        <f>G49/E49*100</f>
        <v>100</v>
      </c>
      <c r="J49" s="66"/>
      <c r="K49" s="66"/>
      <c r="L49" s="38" t="s">
        <v>75</v>
      </c>
      <c r="M49" s="49">
        <f t="shared" si="19"/>
        <v>100</v>
      </c>
      <c r="N49" s="49" t="str">
        <f>IF(D49&lt;&gt;0,MIN(I49,100),"-")</f>
        <v>-</v>
      </c>
    </row>
  </sheetData>
  <mergeCells count="16">
    <mergeCell ref="K39:K40"/>
    <mergeCell ref="A1:N1"/>
    <mergeCell ref="K4:K6"/>
    <mergeCell ref="L4:L6"/>
    <mergeCell ref="M4:M6"/>
    <mergeCell ref="N4:N6"/>
    <mergeCell ref="A2:N2"/>
    <mergeCell ref="E4:G4"/>
    <mergeCell ref="F5:G5"/>
    <mergeCell ref="D4:D6"/>
    <mergeCell ref="H4:H6"/>
    <mergeCell ref="I4:I6"/>
    <mergeCell ref="J4:J6"/>
    <mergeCell ref="A4:A6"/>
    <mergeCell ref="B4:B6"/>
    <mergeCell ref="C4:C6"/>
  </mergeCells>
  <pageMargins left="0.11811023622047245" right="0.11811023622047245" top="0.15748031496062992"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
  <sheetViews>
    <sheetView view="pageBreakPreview" zoomScaleSheetLayoutView="100" workbookViewId="0">
      <selection activeCell="G16" sqref="G16"/>
    </sheetView>
  </sheetViews>
  <sheetFormatPr defaultColWidth="8.88671875" defaultRowHeight="13.8" x14ac:dyDescent="0.25"/>
  <cols>
    <col min="1" max="1" width="6.33203125" style="4" customWidth="1"/>
    <col min="2" max="2" width="69.88671875" style="4" customWidth="1"/>
    <col min="3" max="3" width="14.5546875" style="4" customWidth="1"/>
    <col min="4" max="4" width="14.88671875" style="4" customWidth="1"/>
    <col min="5" max="5" width="16.33203125" style="4" customWidth="1"/>
    <col min="6" max="6" width="14.33203125" style="4" customWidth="1"/>
    <col min="7" max="7" width="17.6640625" style="4" customWidth="1"/>
    <col min="8" max="8" width="46.44140625" style="4" customWidth="1"/>
    <col min="9" max="16384" width="8.88671875" style="4"/>
  </cols>
  <sheetData>
    <row r="1" spans="1:8" x14ac:dyDescent="0.25">
      <c r="A1" s="159" t="s">
        <v>103</v>
      </c>
      <c r="B1" s="159"/>
      <c r="C1" s="159"/>
      <c r="D1" s="159"/>
      <c r="E1" s="159"/>
      <c r="F1" s="159"/>
      <c r="G1" s="159"/>
      <c r="H1" s="159"/>
    </row>
    <row r="2" spans="1:8" x14ac:dyDescent="0.25">
      <c r="A2" s="159" t="s">
        <v>57</v>
      </c>
      <c r="B2" s="159"/>
      <c r="C2" s="159"/>
      <c r="D2" s="159"/>
      <c r="E2" s="159"/>
      <c r="F2" s="159"/>
      <c r="G2" s="159"/>
      <c r="H2" s="159"/>
    </row>
    <row r="3" spans="1:8" ht="14.4" customHeight="1" x14ac:dyDescent="0.25"/>
    <row r="4" spans="1:8" ht="82.8" x14ac:dyDescent="0.25">
      <c r="A4" s="7" t="s">
        <v>0</v>
      </c>
      <c r="B4" s="7" t="s">
        <v>58</v>
      </c>
      <c r="C4" s="7" t="s">
        <v>59</v>
      </c>
      <c r="D4" s="7" t="s">
        <v>60</v>
      </c>
      <c r="E4" s="7" t="s">
        <v>61</v>
      </c>
      <c r="F4" s="7" t="s">
        <v>62</v>
      </c>
      <c r="G4" s="7" t="s">
        <v>63</v>
      </c>
      <c r="H4" s="7" t="s">
        <v>64</v>
      </c>
    </row>
    <row r="5" spans="1:8" s="5" customFormat="1" x14ac:dyDescent="0.25">
      <c r="A5" s="8" t="s">
        <v>24</v>
      </c>
      <c r="B5" s="8" t="s">
        <v>397</v>
      </c>
      <c r="C5" s="8" t="s">
        <v>75</v>
      </c>
      <c r="D5" s="1">
        <f>Показатели!M7</f>
        <v>77.904466695379199</v>
      </c>
      <c r="E5" s="1">
        <f>IF(Показатели!N7="-",100,Показатели!N7)</f>
        <v>97.294457578145526</v>
      </c>
      <c r="F5" s="1">
        <f>('Основной отчет'!I8+0.5*'Основной отчет'!I9)/'Основной отчет'!I7*100</f>
        <v>75</v>
      </c>
      <c r="G5" s="1">
        <f>D5*0.3+(E5-3)*0.35+F5*0.35</f>
        <v>82.624400160964697</v>
      </c>
      <c r="H5" s="8" t="str">
        <f>IF(G5&gt;=97,"Высокий уровень эффективности",IF(G5&gt;=92,"Средний уровень эффективности",IF(G5&gt;=85,"Уровень эффективности ниже среднего","Низкий уровень эффективности")))</f>
        <v>Низкий уровень эффективности</v>
      </c>
    </row>
    <row r="6" spans="1:8" ht="30.6" customHeight="1" x14ac:dyDescent="0.25">
      <c r="A6" s="2" t="s">
        <v>25</v>
      </c>
      <c r="B6" s="2" t="s">
        <v>122</v>
      </c>
      <c r="C6" s="2" t="s">
        <v>75</v>
      </c>
      <c r="D6" s="3">
        <f>Показатели!M16</f>
        <v>50</v>
      </c>
      <c r="E6" s="3">
        <f>IF(Показатели!N16="-",100,Показатели!N16)</f>
        <v>100</v>
      </c>
      <c r="F6" s="3">
        <f>('Основной отчет'!I28+0.5*'Основной отчет'!I29)/'Основной отчет'!I27*100</f>
        <v>63.888888888888886</v>
      </c>
      <c r="G6" s="3">
        <f>D6*0.3+(E6-3)*0.35+F6*0.35</f>
        <v>71.311111111111103</v>
      </c>
      <c r="H6" s="2" t="str">
        <f t="shared" ref="H6:H7" si="0">IF(G6&gt;=97,"Высокий уровень эффективности",IF(G6&gt;=92,"Средний уровень эффективности",IF(G6&gt;=85,"Уровень эффективности ниже среднего","Низкий уровень эффективности")))</f>
        <v>Низкий уровень эффективности</v>
      </c>
    </row>
    <row r="7" spans="1:8" ht="27" customHeight="1" x14ac:dyDescent="0.25">
      <c r="A7" s="2" t="s">
        <v>51</v>
      </c>
      <c r="B7" s="2" t="s">
        <v>178</v>
      </c>
      <c r="C7" s="2" t="s">
        <v>75</v>
      </c>
      <c r="D7" s="3">
        <f>Показатели!M22</f>
        <v>63.636363636363633</v>
      </c>
      <c r="E7" s="3">
        <f>IF(Показатели!N22="-",100,Показатели!N22)</f>
        <v>100</v>
      </c>
      <c r="F7" s="3">
        <f>('Основной отчет'!I273+0.5*'Основной отчет'!I274)/'Основной отчет'!I272*100</f>
        <v>75</v>
      </c>
      <c r="G7" s="3">
        <f t="shared" ref="G7" si="1">D7*0.3+(E7-3)*0.35+F7*0.35</f>
        <v>79.290909090909082</v>
      </c>
      <c r="H7" s="2" t="str">
        <f t="shared" si="0"/>
        <v>Низкий уровень эффективности</v>
      </c>
    </row>
    <row r="8" spans="1:8" ht="27.6" x14ac:dyDescent="0.25">
      <c r="A8" s="2" t="s">
        <v>52</v>
      </c>
      <c r="B8" s="2" t="s">
        <v>398</v>
      </c>
      <c r="C8" s="2" t="s">
        <v>75</v>
      </c>
      <c r="D8" s="3">
        <f>Показатели!M34</f>
        <v>96.349999993781807</v>
      </c>
      <c r="E8" s="3">
        <f>IF(Показатели!N34="-",100,Показатели!N34)</f>
        <v>100</v>
      </c>
      <c r="F8" s="3">
        <f>('Основной отчет'!I388+0.5*'Основной отчет'!I389)/'Основной отчет'!I387*100</f>
        <v>84.615384615384613</v>
      </c>
      <c r="G8" s="3">
        <f t="shared" ref="G8" si="2">D8*0.3+(E8-3)*0.35+F8*0.35</f>
        <v>92.470384613519144</v>
      </c>
      <c r="H8" s="2" t="str">
        <f t="shared" ref="H8" si="3">IF(G8&gt;=97,"Высокий уровень эффективности",IF(G8&gt;=92,"Средний уровень эффективности",IF(G8&gt;=85,"Уровень эффективности ниже среднего","Низкий уровень эффективности")))</f>
        <v>Средний уровень эффективности</v>
      </c>
    </row>
    <row r="9" spans="1:8" x14ac:dyDescent="0.25">
      <c r="A9" s="2" t="s">
        <v>52</v>
      </c>
      <c r="B9" s="2" t="s">
        <v>394</v>
      </c>
      <c r="C9" s="2" t="s">
        <v>75</v>
      </c>
      <c r="D9" s="3">
        <f>Показатели!M48</f>
        <v>100</v>
      </c>
      <c r="E9" s="3">
        <f>IF(Показатели!N48="-",100,Показатели!N48)</f>
        <v>100</v>
      </c>
      <c r="F9" s="3">
        <f>('Основной отчет'!I743+0.5*'Основной отчет'!I744)/'Основной отчет'!I742*100</f>
        <v>100</v>
      </c>
      <c r="G9" s="3">
        <f t="shared" ref="G9" si="4">D9*0.3+(E9-3)*0.35+F9*0.35</f>
        <v>98.949999999999989</v>
      </c>
      <c r="H9" s="2" t="str">
        <f t="shared" ref="H9" si="5">IF(G9&gt;=97,"Высокий уровень эффективности",IF(G9&gt;=92,"Средний уровень эффективности",IF(G9&gt;=85,"Уровень эффективности ниже среднего","Низкий уровень эффективности")))</f>
        <v>Высокий уровень эффективности</v>
      </c>
    </row>
  </sheetData>
  <mergeCells count="2">
    <mergeCell ref="A1:H1"/>
    <mergeCell ref="A2:H2"/>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63"/>
  <sheetViews>
    <sheetView view="pageBreakPreview" topLeftCell="A22" zoomScale="60" zoomScaleNormal="100" workbookViewId="0">
      <selection activeCell="L24" sqref="L24:L28"/>
    </sheetView>
  </sheetViews>
  <sheetFormatPr defaultColWidth="8.88671875" defaultRowHeight="15.6" x14ac:dyDescent="0.3"/>
  <cols>
    <col min="1" max="1" width="8.88671875" style="15"/>
    <col min="2" max="2" width="33.33203125" style="15" customWidth="1"/>
    <col min="3" max="3" width="19.109375" style="15" customWidth="1"/>
    <col min="4" max="4" width="18" style="15" customWidth="1"/>
    <col min="5" max="5" width="13" style="15" customWidth="1"/>
    <col min="6" max="6" width="11.6640625" style="15" customWidth="1"/>
    <col min="7" max="7" width="14.44140625" style="22" customWidth="1"/>
    <col min="8" max="8" width="15.88671875" style="22" customWidth="1"/>
    <col min="9" max="9" width="14.109375" style="22" customWidth="1"/>
    <col min="10" max="10" width="11.6640625" style="15" customWidth="1"/>
    <col min="11" max="11" width="22" style="15" customWidth="1"/>
    <col min="12" max="12" width="41.6640625" style="15" customWidth="1"/>
    <col min="13" max="16384" width="8.88671875" style="15"/>
  </cols>
  <sheetData>
    <row r="1" spans="1:12" x14ac:dyDescent="0.3">
      <c r="A1" s="168" t="s">
        <v>399</v>
      </c>
      <c r="B1" s="168"/>
      <c r="C1" s="168"/>
      <c r="D1" s="168"/>
      <c r="E1" s="168"/>
      <c r="F1" s="168"/>
      <c r="G1" s="168"/>
      <c r="H1" s="168"/>
      <c r="I1" s="168"/>
      <c r="J1" s="168"/>
      <c r="K1" s="168"/>
      <c r="L1" s="168"/>
    </row>
    <row r="2" spans="1:12" x14ac:dyDescent="0.3">
      <c r="A2" s="16"/>
      <c r="B2" s="16"/>
      <c r="C2" s="16"/>
      <c r="D2" s="16"/>
      <c r="E2" s="16"/>
      <c r="F2" s="16"/>
      <c r="G2" s="17"/>
      <c r="H2" s="17"/>
      <c r="I2" s="17"/>
      <c r="J2" s="16"/>
      <c r="K2" s="16"/>
      <c r="L2" s="16"/>
    </row>
    <row r="3" spans="1:12" ht="62.4" x14ac:dyDescent="0.3">
      <c r="A3" s="18" t="s">
        <v>0</v>
      </c>
      <c r="B3" s="18" t="s">
        <v>400</v>
      </c>
      <c r="C3" s="18" t="s">
        <v>401</v>
      </c>
      <c r="D3" s="18" t="s">
        <v>402</v>
      </c>
      <c r="E3" s="18" t="s">
        <v>403</v>
      </c>
      <c r="F3" s="18" t="s">
        <v>404</v>
      </c>
      <c r="G3" s="19" t="s">
        <v>405</v>
      </c>
      <c r="H3" s="19" t="s">
        <v>406</v>
      </c>
      <c r="I3" s="19" t="s">
        <v>407</v>
      </c>
      <c r="J3" s="18" t="s">
        <v>408</v>
      </c>
      <c r="K3" s="18" t="s">
        <v>409</v>
      </c>
      <c r="L3" s="18" t="s">
        <v>410</v>
      </c>
    </row>
    <row r="4" spans="1:12" s="25" customFormat="1" x14ac:dyDescent="0.3">
      <c r="A4" s="166"/>
      <c r="B4" s="166" t="s">
        <v>412</v>
      </c>
      <c r="C4" s="166"/>
      <c r="D4" s="166"/>
      <c r="E4" s="166"/>
      <c r="F4" s="23" t="s">
        <v>411</v>
      </c>
      <c r="G4" s="26">
        <f>G5+G6+G7+G8</f>
        <v>2897335</v>
      </c>
      <c r="H4" s="26">
        <f t="shared" ref="H4:I4" si="0">H5+H6+H7+H8</f>
        <v>1652547.3</v>
      </c>
      <c r="I4" s="26">
        <f t="shared" si="0"/>
        <v>40724.699999999997</v>
      </c>
      <c r="J4" s="28">
        <f>I4/H4*100</f>
        <v>2.4643591139569798</v>
      </c>
      <c r="K4" s="166"/>
      <c r="L4" s="166"/>
    </row>
    <row r="5" spans="1:12" s="25" customFormat="1" x14ac:dyDescent="0.3">
      <c r="A5" s="166"/>
      <c r="B5" s="166"/>
      <c r="C5" s="166"/>
      <c r="D5" s="166"/>
      <c r="E5" s="166"/>
      <c r="F5" s="23" t="s">
        <v>14</v>
      </c>
      <c r="G5" s="26">
        <f>G10+G40+G50</f>
        <v>75047.899999999994</v>
      </c>
      <c r="H5" s="26">
        <f t="shared" ref="H5:I5" si="1">H10+H40+H50</f>
        <v>23244</v>
      </c>
      <c r="I5" s="26">
        <f t="shared" si="1"/>
        <v>12020.4</v>
      </c>
      <c r="J5" s="28">
        <f t="shared" ref="J5:J36" si="2">I5/H5*100</f>
        <v>51.713990707279301</v>
      </c>
      <c r="K5" s="166"/>
      <c r="L5" s="166"/>
    </row>
    <row r="6" spans="1:12" s="25" customFormat="1" x14ac:dyDescent="0.3">
      <c r="A6" s="166"/>
      <c r="B6" s="166"/>
      <c r="C6" s="166"/>
      <c r="D6" s="166"/>
      <c r="E6" s="166"/>
      <c r="F6" s="23" t="s">
        <v>16</v>
      </c>
      <c r="G6" s="26">
        <f t="shared" ref="G6:I8" si="3">G11+G41+G51</f>
        <v>2822287.1</v>
      </c>
      <c r="H6" s="26">
        <f t="shared" si="3"/>
        <v>1629303.3</v>
      </c>
      <c r="I6" s="26">
        <f t="shared" si="3"/>
        <v>28704.299999999996</v>
      </c>
      <c r="J6" s="28">
        <f t="shared" si="2"/>
        <v>1.7617530143098585</v>
      </c>
      <c r="K6" s="166"/>
      <c r="L6" s="166"/>
    </row>
    <row r="7" spans="1:12" s="25" customFormat="1" x14ac:dyDescent="0.3">
      <c r="A7" s="166"/>
      <c r="B7" s="166"/>
      <c r="C7" s="166"/>
      <c r="D7" s="166"/>
      <c r="E7" s="166"/>
      <c r="F7" s="23" t="s">
        <v>15</v>
      </c>
      <c r="G7" s="26">
        <f t="shared" si="3"/>
        <v>0</v>
      </c>
      <c r="H7" s="26">
        <f t="shared" si="3"/>
        <v>0</v>
      </c>
      <c r="I7" s="26">
        <f t="shared" si="3"/>
        <v>0</v>
      </c>
      <c r="J7" s="28"/>
      <c r="K7" s="166"/>
      <c r="L7" s="166"/>
    </row>
    <row r="8" spans="1:12" s="25" customFormat="1" x14ac:dyDescent="0.3">
      <c r="A8" s="166"/>
      <c r="B8" s="166"/>
      <c r="C8" s="166"/>
      <c r="D8" s="166"/>
      <c r="E8" s="166"/>
      <c r="F8" s="23" t="s">
        <v>17</v>
      </c>
      <c r="G8" s="26">
        <f t="shared" si="3"/>
        <v>0</v>
      </c>
      <c r="H8" s="26">
        <f t="shared" si="3"/>
        <v>0</v>
      </c>
      <c r="I8" s="26">
        <f t="shared" si="3"/>
        <v>0</v>
      </c>
      <c r="J8" s="28"/>
      <c r="K8" s="166"/>
      <c r="L8" s="166"/>
    </row>
    <row r="9" spans="1:12" s="25" customFormat="1" x14ac:dyDescent="0.3">
      <c r="A9" s="166"/>
      <c r="B9" s="166" t="s">
        <v>122</v>
      </c>
      <c r="C9" s="166"/>
      <c r="D9" s="166"/>
      <c r="E9" s="166"/>
      <c r="F9" s="23" t="s">
        <v>411</v>
      </c>
      <c r="G9" s="26">
        <f>G10+G11+G12+G13</f>
        <v>2867019.8</v>
      </c>
      <c r="H9" s="26">
        <f t="shared" ref="H9:I9" si="4">H10+H11+H12+H13</f>
        <v>1642232.0999999999</v>
      </c>
      <c r="I9" s="26">
        <f t="shared" si="4"/>
        <v>30409.499999999996</v>
      </c>
      <c r="J9" s="28">
        <f t="shared" si="2"/>
        <v>1.8517175495473506</v>
      </c>
      <c r="K9" s="166"/>
      <c r="L9" s="166"/>
    </row>
    <row r="10" spans="1:12" s="25" customFormat="1" x14ac:dyDescent="0.3">
      <c r="A10" s="166"/>
      <c r="B10" s="166"/>
      <c r="C10" s="166"/>
      <c r="D10" s="166"/>
      <c r="E10" s="166"/>
      <c r="F10" s="23" t="s">
        <v>14</v>
      </c>
      <c r="G10" s="26">
        <f>G15+G20+G25+G30+G35</f>
        <v>47890.3</v>
      </c>
      <c r="H10" s="26">
        <f t="shared" ref="H10:I10" si="5">H15+H20+H25+H30+H35</f>
        <v>16086.4</v>
      </c>
      <c r="I10" s="26">
        <f t="shared" si="5"/>
        <v>4862.8</v>
      </c>
      <c r="J10" s="28">
        <f t="shared" si="2"/>
        <v>30.229261985279493</v>
      </c>
      <c r="K10" s="166"/>
      <c r="L10" s="166"/>
    </row>
    <row r="11" spans="1:12" s="25" customFormat="1" x14ac:dyDescent="0.3">
      <c r="A11" s="166"/>
      <c r="B11" s="166"/>
      <c r="C11" s="166"/>
      <c r="D11" s="166"/>
      <c r="E11" s="166"/>
      <c r="F11" s="23" t="s">
        <v>16</v>
      </c>
      <c r="G11" s="26">
        <f t="shared" ref="G11:I13" si="6">G16+G21+G26+G31+G36</f>
        <v>2819129.5</v>
      </c>
      <c r="H11" s="26">
        <f t="shared" si="6"/>
        <v>1626145.7</v>
      </c>
      <c r="I11" s="26">
        <f t="shared" si="6"/>
        <v>25546.699999999997</v>
      </c>
      <c r="J11" s="28">
        <f t="shared" si="2"/>
        <v>1.5709969899991123</v>
      </c>
      <c r="K11" s="166"/>
      <c r="L11" s="166"/>
    </row>
    <row r="12" spans="1:12" s="25" customFormat="1" x14ac:dyDescent="0.3">
      <c r="A12" s="166"/>
      <c r="B12" s="166"/>
      <c r="C12" s="166"/>
      <c r="D12" s="166"/>
      <c r="E12" s="166"/>
      <c r="F12" s="23" t="s">
        <v>15</v>
      </c>
      <c r="G12" s="26">
        <f t="shared" si="6"/>
        <v>0</v>
      </c>
      <c r="H12" s="26">
        <f t="shared" si="6"/>
        <v>0</v>
      </c>
      <c r="I12" s="26">
        <f t="shared" si="6"/>
        <v>0</v>
      </c>
      <c r="J12" s="28"/>
      <c r="K12" s="166"/>
      <c r="L12" s="166"/>
    </row>
    <row r="13" spans="1:12" s="25" customFormat="1" x14ac:dyDescent="0.3">
      <c r="A13" s="166"/>
      <c r="B13" s="166"/>
      <c r="C13" s="166"/>
      <c r="D13" s="166"/>
      <c r="E13" s="166"/>
      <c r="F13" s="23" t="s">
        <v>17</v>
      </c>
      <c r="G13" s="26">
        <f t="shared" si="6"/>
        <v>0</v>
      </c>
      <c r="H13" s="26">
        <f t="shared" si="6"/>
        <v>0</v>
      </c>
      <c r="I13" s="26">
        <f t="shared" si="6"/>
        <v>0</v>
      </c>
      <c r="J13" s="28"/>
      <c r="K13" s="166"/>
      <c r="L13" s="166"/>
    </row>
    <row r="14" spans="1:12" ht="47.4" customHeight="1" x14ac:dyDescent="0.3">
      <c r="A14" s="161">
        <v>1</v>
      </c>
      <c r="B14" s="167" t="s">
        <v>413</v>
      </c>
      <c r="C14" s="161" t="s">
        <v>414</v>
      </c>
      <c r="D14" s="161" t="s">
        <v>23</v>
      </c>
      <c r="E14" s="161" t="s">
        <v>415</v>
      </c>
      <c r="F14" s="20" t="s">
        <v>411</v>
      </c>
      <c r="G14" s="29">
        <v>2529521.2999999998</v>
      </c>
      <c r="H14" s="29">
        <v>1497796</v>
      </c>
      <c r="I14" s="29">
        <v>0</v>
      </c>
      <c r="J14" s="27">
        <f t="shared" si="2"/>
        <v>0</v>
      </c>
      <c r="K14" s="164">
        <v>0</v>
      </c>
      <c r="L14" s="164" t="s">
        <v>431</v>
      </c>
    </row>
    <row r="15" spans="1:12" x14ac:dyDescent="0.3">
      <c r="A15" s="161"/>
      <c r="B15" s="167"/>
      <c r="C15" s="161"/>
      <c r="D15" s="161"/>
      <c r="E15" s="161"/>
      <c r="F15" s="20" t="s">
        <v>14</v>
      </c>
      <c r="G15" s="29">
        <v>10317.299999999999</v>
      </c>
      <c r="H15" s="29">
        <v>0</v>
      </c>
      <c r="I15" s="29">
        <v>0</v>
      </c>
      <c r="J15" s="27">
        <v>0</v>
      </c>
      <c r="K15" s="164"/>
      <c r="L15" s="164"/>
    </row>
    <row r="16" spans="1:12" x14ac:dyDescent="0.3">
      <c r="A16" s="161"/>
      <c r="B16" s="167"/>
      <c r="C16" s="161"/>
      <c r="D16" s="161"/>
      <c r="E16" s="161"/>
      <c r="F16" s="20" t="s">
        <v>16</v>
      </c>
      <c r="G16" s="29">
        <v>2519204</v>
      </c>
      <c r="H16" s="29">
        <v>1497796</v>
      </c>
      <c r="I16" s="29">
        <v>0</v>
      </c>
      <c r="J16" s="27">
        <f t="shared" si="2"/>
        <v>0</v>
      </c>
      <c r="K16" s="164"/>
      <c r="L16" s="164"/>
    </row>
    <row r="17" spans="1:12" x14ac:dyDescent="0.3">
      <c r="A17" s="161"/>
      <c r="B17" s="167"/>
      <c r="C17" s="161"/>
      <c r="D17" s="161"/>
      <c r="E17" s="161"/>
      <c r="F17" s="20" t="s">
        <v>15</v>
      </c>
      <c r="G17" s="29">
        <v>0</v>
      </c>
      <c r="H17" s="29">
        <v>0</v>
      </c>
      <c r="I17" s="29">
        <v>0</v>
      </c>
      <c r="J17" s="27"/>
      <c r="K17" s="164"/>
      <c r="L17" s="164"/>
    </row>
    <row r="18" spans="1:12" x14ac:dyDescent="0.3">
      <c r="A18" s="161"/>
      <c r="B18" s="167"/>
      <c r="C18" s="161"/>
      <c r="D18" s="161"/>
      <c r="E18" s="161"/>
      <c r="F18" s="20" t="s">
        <v>17</v>
      </c>
      <c r="G18" s="29">
        <v>0</v>
      </c>
      <c r="H18" s="29">
        <v>0</v>
      </c>
      <c r="I18" s="29">
        <v>0</v>
      </c>
      <c r="J18" s="27"/>
      <c r="K18" s="164"/>
      <c r="L18" s="164"/>
    </row>
    <row r="19" spans="1:12" x14ac:dyDescent="0.3">
      <c r="A19" s="161">
        <v>2</v>
      </c>
      <c r="B19" s="167" t="s">
        <v>416</v>
      </c>
      <c r="C19" s="161" t="s">
        <v>417</v>
      </c>
      <c r="D19" s="161" t="s">
        <v>418</v>
      </c>
      <c r="E19" s="161" t="s">
        <v>415</v>
      </c>
      <c r="F19" s="20" t="s">
        <v>411</v>
      </c>
      <c r="G19" s="29">
        <v>212892.5</v>
      </c>
      <c r="H19" s="29">
        <v>62803.3</v>
      </c>
      <c r="I19" s="29">
        <v>3112.2</v>
      </c>
      <c r="J19" s="27">
        <f t="shared" si="2"/>
        <v>4.9554720850655931</v>
      </c>
      <c r="K19" s="164">
        <v>9</v>
      </c>
      <c r="L19" s="164" t="s">
        <v>448</v>
      </c>
    </row>
    <row r="20" spans="1:12" x14ac:dyDescent="0.3">
      <c r="A20" s="161"/>
      <c r="B20" s="167"/>
      <c r="C20" s="161"/>
      <c r="D20" s="161"/>
      <c r="E20" s="161"/>
      <c r="F20" s="20" t="s">
        <v>14</v>
      </c>
      <c r="G20" s="29">
        <v>0</v>
      </c>
      <c r="H20" s="29">
        <v>0</v>
      </c>
      <c r="I20" s="29">
        <v>0</v>
      </c>
      <c r="J20" s="27">
        <v>0</v>
      </c>
      <c r="K20" s="164"/>
      <c r="L20" s="164"/>
    </row>
    <row r="21" spans="1:12" x14ac:dyDescent="0.3">
      <c r="A21" s="161"/>
      <c r="B21" s="167"/>
      <c r="C21" s="161"/>
      <c r="D21" s="161"/>
      <c r="E21" s="161"/>
      <c r="F21" s="20" t="s">
        <v>16</v>
      </c>
      <c r="G21" s="29">
        <v>212892.5</v>
      </c>
      <c r="H21" s="29">
        <v>62803.3</v>
      </c>
      <c r="I21" s="29">
        <v>3112.2</v>
      </c>
      <c r="J21" s="27">
        <f t="shared" si="2"/>
        <v>4.9554720850655931</v>
      </c>
      <c r="K21" s="164"/>
      <c r="L21" s="164"/>
    </row>
    <row r="22" spans="1:12" x14ac:dyDescent="0.3">
      <c r="A22" s="161"/>
      <c r="B22" s="167"/>
      <c r="C22" s="161"/>
      <c r="D22" s="161"/>
      <c r="E22" s="161"/>
      <c r="F22" s="20" t="s">
        <v>15</v>
      </c>
      <c r="G22" s="29">
        <v>0</v>
      </c>
      <c r="H22" s="29">
        <v>0</v>
      </c>
      <c r="I22" s="29">
        <v>0</v>
      </c>
      <c r="J22" s="27"/>
      <c r="K22" s="164"/>
      <c r="L22" s="164"/>
    </row>
    <row r="23" spans="1:12" ht="41.25" customHeight="1" x14ac:dyDescent="0.3">
      <c r="A23" s="161"/>
      <c r="B23" s="167"/>
      <c r="C23" s="161"/>
      <c r="D23" s="161"/>
      <c r="E23" s="161"/>
      <c r="F23" s="20" t="s">
        <v>17</v>
      </c>
      <c r="G23" s="29">
        <v>0</v>
      </c>
      <c r="H23" s="29">
        <v>0</v>
      </c>
      <c r="I23" s="29">
        <v>0</v>
      </c>
      <c r="J23" s="27"/>
      <c r="K23" s="164"/>
      <c r="L23" s="164"/>
    </row>
    <row r="24" spans="1:12" x14ac:dyDescent="0.3">
      <c r="A24" s="161">
        <v>3</v>
      </c>
      <c r="B24" s="167" t="s">
        <v>419</v>
      </c>
      <c r="C24" s="161" t="s">
        <v>417</v>
      </c>
      <c r="D24" s="161" t="s">
        <v>420</v>
      </c>
      <c r="E24" s="161" t="s">
        <v>415</v>
      </c>
      <c r="F24" s="20" t="s">
        <v>411</v>
      </c>
      <c r="G24" s="29">
        <v>75000</v>
      </c>
      <c r="H24" s="29">
        <v>32026.799999999999</v>
      </c>
      <c r="I24" s="29">
        <v>9608</v>
      </c>
      <c r="J24" s="27">
        <f t="shared" si="2"/>
        <v>29.999875104599898</v>
      </c>
      <c r="K24" s="164">
        <v>19</v>
      </c>
      <c r="L24" s="164" t="s">
        <v>440</v>
      </c>
    </row>
    <row r="25" spans="1:12" x14ac:dyDescent="0.3">
      <c r="A25" s="161"/>
      <c r="B25" s="167"/>
      <c r="C25" s="161"/>
      <c r="D25" s="161"/>
      <c r="E25" s="161"/>
      <c r="F25" s="20" t="s">
        <v>14</v>
      </c>
      <c r="G25" s="29">
        <v>37500</v>
      </c>
      <c r="H25" s="29">
        <v>16013.4</v>
      </c>
      <c r="I25" s="29">
        <v>4804</v>
      </c>
      <c r="J25" s="27">
        <f t="shared" si="2"/>
        <v>29.999875104599898</v>
      </c>
      <c r="K25" s="164"/>
      <c r="L25" s="164"/>
    </row>
    <row r="26" spans="1:12" x14ac:dyDescent="0.3">
      <c r="A26" s="161"/>
      <c r="B26" s="167"/>
      <c r="C26" s="161"/>
      <c r="D26" s="161"/>
      <c r="E26" s="161"/>
      <c r="F26" s="20" t="s">
        <v>16</v>
      </c>
      <c r="G26" s="29">
        <v>37500</v>
      </c>
      <c r="H26" s="29">
        <v>16013.4</v>
      </c>
      <c r="I26" s="29">
        <v>4804</v>
      </c>
      <c r="J26" s="27">
        <f t="shared" si="2"/>
        <v>29.999875104599898</v>
      </c>
      <c r="K26" s="164"/>
      <c r="L26" s="164"/>
    </row>
    <row r="27" spans="1:12" x14ac:dyDescent="0.3">
      <c r="A27" s="161"/>
      <c r="B27" s="167"/>
      <c r="C27" s="161"/>
      <c r="D27" s="161"/>
      <c r="E27" s="161"/>
      <c r="F27" s="20" t="s">
        <v>15</v>
      </c>
      <c r="G27" s="29">
        <v>0</v>
      </c>
      <c r="H27" s="29">
        <v>0</v>
      </c>
      <c r="I27" s="29">
        <v>0</v>
      </c>
      <c r="J27" s="27"/>
      <c r="K27" s="164"/>
      <c r="L27" s="164"/>
    </row>
    <row r="28" spans="1:12" ht="72.75" customHeight="1" x14ac:dyDescent="0.3">
      <c r="A28" s="161"/>
      <c r="B28" s="167"/>
      <c r="C28" s="161"/>
      <c r="D28" s="161"/>
      <c r="E28" s="161"/>
      <c r="F28" s="20" t="s">
        <v>17</v>
      </c>
      <c r="G28" s="29">
        <v>0</v>
      </c>
      <c r="H28" s="29">
        <v>0</v>
      </c>
      <c r="I28" s="29">
        <v>0</v>
      </c>
      <c r="J28" s="27"/>
      <c r="K28" s="164"/>
      <c r="L28" s="164"/>
    </row>
    <row r="29" spans="1:12" x14ac:dyDescent="0.3">
      <c r="A29" s="161">
        <v>4</v>
      </c>
      <c r="B29" s="167" t="s">
        <v>421</v>
      </c>
      <c r="C29" s="161" t="s">
        <v>417</v>
      </c>
      <c r="D29" s="161" t="s">
        <v>422</v>
      </c>
      <c r="E29" s="161">
        <v>2023</v>
      </c>
      <c r="F29" s="20" t="s">
        <v>411</v>
      </c>
      <c r="G29" s="29">
        <v>42311</v>
      </c>
      <c r="H29" s="29">
        <v>42311</v>
      </c>
      <c r="I29" s="29">
        <v>11816.1</v>
      </c>
      <c r="J29" s="27">
        <f t="shared" si="2"/>
        <v>27.926780269906171</v>
      </c>
      <c r="K29" s="164">
        <v>93</v>
      </c>
      <c r="L29" s="164" t="s">
        <v>441</v>
      </c>
    </row>
    <row r="30" spans="1:12" x14ac:dyDescent="0.3">
      <c r="A30" s="161"/>
      <c r="B30" s="167"/>
      <c r="C30" s="161"/>
      <c r="D30" s="161"/>
      <c r="E30" s="161"/>
      <c r="F30" s="20" t="s">
        <v>14</v>
      </c>
      <c r="G30" s="29">
        <v>0</v>
      </c>
      <c r="H30" s="29">
        <v>0</v>
      </c>
      <c r="I30" s="29">
        <v>0</v>
      </c>
      <c r="J30" s="27">
        <v>0</v>
      </c>
      <c r="K30" s="164"/>
      <c r="L30" s="164"/>
    </row>
    <row r="31" spans="1:12" x14ac:dyDescent="0.3">
      <c r="A31" s="161"/>
      <c r="B31" s="167"/>
      <c r="C31" s="161"/>
      <c r="D31" s="161"/>
      <c r="E31" s="161"/>
      <c r="F31" s="20" t="s">
        <v>16</v>
      </c>
      <c r="G31" s="29">
        <v>42311</v>
      </c>
      <c r="H31" s="29">
        <v>42311</v>
      </c>
      <c r="I31" s="29">
        <v>11816.1</v>
      </c>
      <c r="J31" s="27">
        <f t="shared" si="2"/>
        <v>27.926780269906171</v>
      </c>
      <c r="K31" s="164"/>
      <c r="L31" s="164"/>
    </row>
    <row r="32" spans="1:12" x14ac:dyDescent="0.3">
      <c r="A32" s="161"/>
      <c r="B32" s="167"/>
      <c r="C32" s="161"/>
      <c r="D32" s="161"/>
      <c r="E32" s="161"/>
      <c r="F32" s="20" t="s">
        <v>15</v>
      </c>
      <c r="G32" s="29">
        <v>0</v>
      </c>
      <c r="H32" s="29">
        <v>0</v>
      </c>
      <c r="I32" s="29">
        <v>0</v>
      </c>
      <c r="J32" s="27"/>
      <c r="K32" s="164"/>
      <c r="L32" s="164"/>
    </row>
    <row r="33" spans="1:12" x14ac:dyDescent="0.3">
      <c r="A33" s="161"/>
      <c r="B33" s="167"/>
      <c r="C33" s="161"/>
      <c r="D33" s="161"/>
      <c r="E33" s="161"/>
      <c r="F33" s="20" t="s">
        <v>17</v>
      </c>
      <c r="G33" s="29">
        <v>0</v>
      </c>
      <c r="H33" s="29">
        <v>0</v>
      </c>
      <c r="I33" s="29">
        <v>0</v>
      </c>
      <c r="J33" s="27"/>
      <c r="K33" s="164"/>
      <c r="L33" s="164"/>
    </row>
    <row r="34" spans="1:12" x14ac:dyDescent="0.3">
      <c r="A34" s="161">
        <v>5</v>
      </c>
      <c r="B34" s="167" t="s">
        <v>436</v>
      </c>
      <c r="C34" s="161" t="s">
        <v>417</v>
      </c>
      <c r="D34" s="161" t="s">
        <v>423</v>
      </c>
      <c r="E34" s="161">
        <v>2023</v>
      </c>
      <c r="F34" s="20" t="s">
        <v>411</v>
      </c>
      <c r="G34" s="29">
        <v>7295</v>
      </c>
      <c r="H34" s="29">
        <v>7295</v>
      </c>
      <c r="I34" s="29">
        <v>5873.2</v>
      </c>
      <c r="J34" s="27">
        <f t="shared" si="2"/>
        <v>80.509938313913636</v>
      </c>
      <c r="K34" s="164">
        <v>100</v>
      </c>
      <c r="L34" s="164" t="s">
        <v>442</v>
      </c>
    </row>
    <row r="35" spans="1:12" x14ac:dyDescent="0.3">
      <c r="A35" s="161"/>
      <c r="B35" s="167"/>
      <c r="C35" s="161"/>
      <c r="D35" s="161"/>
      <c r="E35" s="161"/>
      <c r="F35" s="20" t="s">
        <v>14</v>
      </c>
      <c r="G35" s="29">
        <v>73</v>
      </c>
      <c r="H35" s="29">
        <v>73</v>
      </c>
      <c r="I35" s="29">
        <v>58.8</v>
      </c>
      <c r="J35" s="27">
        <f t="shared" si="2"/>
        <v>80.547945205479436</v>
      </c>
      <c r="K35" s="164"/>
      <c r="L35" s="164"/>
    </row>
    <row r="36" spans="1:12" x14ac:dyDescent="0.3">
      <c r="A36" s="161"/>
      <c r="B36" s="167"/>
      <c r="C36" s="161"/>
      <c r="D36" s="161"/>
      <c r="E36" s="161"/>
      <c r="F36" s="20" t="s">
        <v>16</v>
      </c>
      <c r="G36" s="29">
        <v>7222</v>
      </c>
      <c r="H36" s="29">
        <v>7222</v>
      </c>
      <c r="I36" s="29">
        <v>5814.4</v>
      </c>
      <c r="J36" s="27">
        <f t="shared" si="2"/>
        <v>80.509554140127378</v>
      </c>
      <c r="K36" s="164"/>
      <c r="L36" s="164"/>
    </row>
    <row r="37" spans="1:12" x14ac:dyDescent="0.3">
      <c r="A37" s="161"/>
      <c r="B37" s="167"/>
      <c r="C37" s="161"/>
      <c r="D37" s="161"/>
      <c r="E37" s="161"/>
      <c r="F37" s="20" t="s">
        <v>15</v>
      </c>
      <c r="G37" s="29">
        <v>0</v>
      </c>
      <c r="H37" s="29">
        <v>0</v>
      </c>
      <c r="I37" s="29">
        <v>0</v>
      </c>
      <c r="J37" s="27"/>
      <c r="K37" s="164"/>
      <c r="L37" s="164"/>
    </row>
    <row r="38" spans="1:12" x14ac:dyDescent="0.3">
      <c r="A38" s="161"/>
      <c r="B38" s="167"/>
      <c r="C38" s="161"/>
      <c r="D38" s="161"/>
      <c r="E38" s="161"/>
      <c r="F38" s="20" t="s">
        <v>17</v>
      </c>
      <c r="G38" s="29">
        <v>0</v>
      </c>
      <c r="H38" s="29">
        <v>0</v>
      </c>
      <c r="I38" s="29">
        <v>0</v>
      </c>
      <c r="J38" s="27"/>
      <c r="K38" s="164"/>
      <c r="L38" s="164"/>
    </row>
    <row r="39" spans="1:12" s="25" customFormat="1" x14ac:dyDescent="0.3">
      <c r="A39" s="162"/>
      <c r="B39" s="162" t="s">
        <v>178</v>
      </c>
      <c r="C39" s="162"/>
      <c r="D39" s="162"/>
      <c r="E39" s="162"/>
      <c r="F39" s="23" t="s">
        <v>411</v>
      </c>
      <c r="G39" s="24">
        <f>G40+G41+G42+G43</f>
        <v>6315.2</v>
      </c>
      <c r="H39" s="24">
        <f t="shared" ref="H39:I39" si="7">H40+H41+H42+H43</f>
        <v>6315.2</v>
      </c>
      <c r="I39" s="24">
        <f t="shared" si="7"/>
        <v>6315.2</v>
      </c>
      <c r="J39" s="23">
        <f t="shared" ref="J39:J60" si="8">I39/H39*100</f>
        <v>100</v>
      </c>
      <c r="K39" s="162"/>
      <c r="L39" s="162"/>
    </row>
    <row r="40" spans="1:12" s="25" customFormat="1" x14ac:dyDescent="0.3">
      <c r="A40" s="162"/>
      <c r="B40" s="162"/>
      <c r="C40" s="162"/>
      <c r="D40" s="162"/>
      <c r="E40" s="162"/>
      <c r="F40" s="23" t="s">
        <v>14</v>
      </c>
      <c r="G40" s="24">
        <f>G45</f>
        <v>3157.6</v>
      </c>
      <c r="H40" s="24">
        <f t="shared" ref="H40:I40" si="9">H45</f>
        <v>3157.6</v>
      </c>
      <c r="I40" s="24">
        <f t="shared" si="9"/>
        <v>3157.6</v>
      </c>
      <c r="J40" s="23">
        <f t="shared" si="8"/>
        <v>100</v>
      </c>
      <c r="K40" s="162"/>
      <c r="L40" s="162"/>
    </row>
    <row r="41" spans="1:12" s="25" customFormat="1" x14ac:dyDescent="0.3">
      <c r="A41" s="162"/>
      <c r="B41" s="162"/>
      <c r="C41" s="162"/>
      <c r="D41" s="162"/>
      <c r="E41" s="162"/>
      <c r="F41" s="23" t="s">
        <v>16</v>
      </c>
      <c r="G41" s="24">
        <f t="shared" ref="G41:I43" si="10">G46</f>
        <v>3157.6</v>
      </c>
      <c r="H41" s="24">
        <f t="shared" si="10"/>
        <v>3157.6</v>
      </c>
      <c r="I41" s="24">
        <f t="shared" si="10"/>
        <v>3157.6</v>
      </c>
      <c r="J41" s="23">
        <f t="shared" si="8"/>
        <v>100</v>
      </c>
      <c r="K41" s="162"/>
      <c r="L41" s="162"/>
    </row>
    <row r="42" spans="1:12" s="25" customFormat="1" x14ac:dyDescent="0.3">
      <c r="A42" s="162"/>
      <c r="B42" s="162"/>
      <c r="C42" s="162"/>
      <c r="D42" s="162"/>
      <c r="E42" s="162"/>
      <c r="F42" s="23" t="s">
        <v>15</v>
      </c>
      <c r="G42" s="24">
        <f t="shared" si="10"/>
        <v>0</v>
      </c>
      <c r="H42" s="24">
        <f t="shared" si="10"/>
        <v>0</v>
      </c>
      <c r="I42" s="24">
        <f t="shared" si="10"/>
        <v>0</v>
      </c>
      <c r="J42" s="23"/>
      <c r="K42" s="162"/>
      <c r="L42" s="162"/>
    </row>
    <row r="43" spans="1:12" s="25" customFormat="1" x14ac:dyDescent="0.3">
      <c r="A43" s="162"/>
      <c r="B43" s="162"/>
      <c r="C43" s="162"/>
      <c r="D43" s="162"/>
      <c r="E43" s="162"/>
      <c r="F43" s="23" t="s">
        <v>17</v>
      </c>
      <c r="G43" s="24">
        <f t="shared" si="10"/>
        <v>0</v>
      </c>
      <c r="H43" s="24">
        <f t="shared" si="10"/>
        <v>0</v>
      </c>
      <c r="I43" s="24">
        <f t="shared" si="10"/>
        <v>0</v>
      </c>
      <c r="J43" s="23"/>
      <c r="K43" s="162"/>
      <c r="L43" s="162"/>
    </row>
    <row r="44" spans="1:12" ht="14.4" customHeight="1" x14ac:dyDescent="0.3">
      <c r="A44" s="161" t="s">
        <v>29</v>
      </c>
      <c r="B44" s="163" t="s">
        <v>424</v>
      </c>
      <c r="C44" s="163" t="s">
        <v>425</v>
      </c>
      <c r="D44" s="163" t="s">
        <v>426</v>
      </c>
      <c r="E44" s="163">
        <v>2023</v>
      </c>
      <c r="F44" s="20" t="s">
        <v>411</v>
      </c>
      <c r="G44" s="30">
        <v>6315.2</v>
      </c>
      <c r="H44" s="30">
        <v>6315.2</v>
      </c>
      <c r="I44" s="30">
        <v>6315.2</v>
      </c>
      <c r="J44" s="20">
        <f t="shared" si="8"/>
        <v>100</v>
      </c>
      <c r="K44" s="164">
        <v>100</v>
      </c>
      <c r="L44" s="164" t="s">
        <v>516</v>
      </c>
    </row>
    <row r="45" spans="1:12" x14ac:dyDescent="0.3">
      <c r="A45" s="161"/>
      <c r="B45" s="163"/>
      <c r="C45" s="163"/>
      <c r="D45" s="163"/>
      <c r="E45" s="163"/>
      <c r="F45" s="20" t="s">
        <v>14</v>
      </c>
      <c r="G45" s="30">
        <v>3157.6</v>
      </c>
      <c r="H45" s="30">
        <v>3157.6</v>
      </c>
      <c r="I45" s="30">
        <v>3157.6</v>
      </c>
      <c r="J45" s="20">
        <f t="shared" si="8"/>
        <v>100</v>
      </c>
      <c r="K45" s="164"/>
      <c r="L45" s="164"/>
    </row>
    <row r="46" spans="1:12" x14ac:dyDescent="0.3">
      <c r="A46" s="161"/>
      <c r="B46" s="163"/>
      <c r="C46" s="163"/>
      <c r="D46" s="163"/>
      <c r="E46" s="163"/>
      <c r="F46" s="20" t="s">
        <v>16</v>
      </c>
      <c r="G46" s="30">
        <v>3157.6</v>
      </c>
      <c r="H46" s="30">
        <v>3157.6</v>
      </c>
      <c r="I46" s="30">
        <v>3157.6</v>
      </c>
      <c r="J46" s="20">
        <f t="shared" si="8"/>
        <v>100</v>
      </c>
      <c r="K46" s="164"/>
      <c r="L46" s="164"/>
    </row>
    <row r="47" spans="1:12" x14ac:dyDescent="0.3">
      <c r="A47" s="161"/>
      <c r="B47" s="163"/>
      <c r="C47" s="163"/>
      <c r="D47" s="163"/>
      <c r="E47" s="163"/>
      <c r="F47" s="20" t="s">
        <v>15</v>
      </c>
      <c r="G47" s="21"/>
      <c r="H47" s="21"/>
      <c r="I47" s="21"/>
      <c r="J47" s="20"/>
      <c r="K47" s="164"/>
      <c r="L47" s="164"/>
    </row>
    <row r="48" spans="1:12" x14ac:dyDescent="0.3">
      <c r="A48" s="161"/>
      <c r="B48" s="163"/>
      <c r="C48" s="163"/>
      <c r="D48" s="163"/>
      <c r="E48" s="163"/>
      <c r="F48" s="20" t="s">
        <v>17</v>
      </c>
      <c r="G48" s="21"/>
      <c r="H48" s="21"/>
      <c r="I48" s="21"/>
      <c r="J48" s="20"/>
      <c r="K48" s="164"/>
      <c r="L48" s="164"/>
    </row>
    <row r="49" spans="1:12" s="25" customFormat="1" x14ac:dyDescent="0.3">
      <c r="A49" s="166"/>
      <c r="B49" s="162" t="s">
        <v>224</v>
      </c>
      <c r="C49" s="162"/>
      <c r="D49" s="162"/>
      <c r="E49" s="162"/>
      <c r="F49" s="23" t="s">
        <v>411</v>
      </c>
      <c r="G49" s="24">
        <f>G50+G51+G52+G53</f>
        <v>24000</v>
      </c>
      <c r="H49" s="24">
        <f t="shared" ref="H49:I49" si="11">H50+H51+H52+H53</f>
        <v>4000</v>
      </c>
      <c r="I49" s="24">
        <f t="shared" si="11"/>
        <v>4000</v>
      </c>
      <c r="J49" s="23">
        <f t="shared" si="8"/>
        <v>100</v>
      </c>
      <c r="K49" s="162"/>
      <c r="L49" s="162"/>
    </row>
    <row r="50" spans="1:12" s="25" customFormat="1" x14ac:dyDescent="0.3">
      <c r="A50" s="166"/>
      <c r="B50" s="162"/>
      <c r="C50" s="162"/>
      <c r="D50" s="162"/>
      <c r="E50" s="162"/>
      <c r="F50" s="23" t="s">
        <v>14</v>
      </c>
      <c r="G50" s="24">
        <f>G55+G60</f>
        <v>24000</v>
      </c>
      <c r="H50" s="24">
        <f t="shared" ref="H50:I50" si="12">H55+H60</f>
        <v>4000</v>
      </c>
      <c r="I50" s="24">
        <f t="shared" si="12"/>
        <v>4000</v>
      </c>
      <c r="J50" s="23">
        <f t="shared" si="8"/>
        <v>100</v>
      </c>
      <c r="K50" s="162"/>
      <c r="L50" s="162"/>
    </row>
    <row r="51" spans="1:12" s="25" customFormat="1" x14ac:dyDescent="0.3">
      <c r="A51" s="166"/>
      <c r="B51" s="162"/>
      <c r="C51" s="162"/>
      <c r="D51" s="162"/>
      <c r="E51" s="162"/>
      <c r="F51" s="23" t="s">
        <v>16</v>
      </c>
      <c r="G51" s="24">
        <f t="shared" ref="G51:I53" si="13">G56+G61</f>
        <v>0</v>
      </c>
      <c r="H51" s="24">
        <f t="shared" si="13"/>
        <v>0</v>
      </c>
      <c r="I51" s="24">
        <f t="shared" si="13"/>
        <v>0</v>
      </c>
      <c r="J51" s="23"/>
      <c r="K51" s="162"/>
      <c r="L51" s="162"/>
    </row>
    <row r="52" spans="1:12" s="25" customFormat="1" x14ac:dyDescent="0.3">
      <c r="A52" s="166"/>
      <c r="B52" s="162"/>
      <c r="C52" s="162"/>
      <c r="D52" s="162"/>
      <c r="E52" s="162"/>
      <c r="F52" s="23" t="s">
        <v>15</v>
      </c>
      <c r="G52" s="24">
        <f t="shared" si="13"/>
        <v>0</v>
      </c>
      <c r="H52" s="24">
        <f t="shared" si="13"/>
        <v>0</v>
      </c>
      <c r="I52" s="24">
        <f t="shared" si="13"/>
        <v>0</v>
      </c>
      <c r="J52" s="23"/>
      <c r="K52" s="162"/>
      <c r="L52" s="162"/>
    </row>
    <row r="53" spans="1:12" s="25" customFormat="1" x14ac:dyDescent="0.3">
      <c r="A53" s="166"/>
      <c r="B53" s="162"/>
      <c r="C53" s="162"/>
      <c r="D53" s="162"/>
      <c r="E53" s="162"/>
      <c r="F53" s="23" t="s">
        <v>17</v>
      </c>
      <c r="G53" s="24">
        <f t="shared" si="13"/>
        <v>0</v>
      </c>
      <c r="H53" s="24">
        <f t="shared" si="13"/>
        <v>0</v>
      </c>
      <c r="I53" s="24">
        <f t="shared" si="13"/>
        <v>0</v>
      </c>
      <c r="J53" s="23"/>
      <c r="K53" s="162"/>
      <c r="L53" s="162"/>
    </row>
    <row r="54" spans="1:12" ht="14.4" customHeight="1" x14ac:dyDescent="0.3">
      <c r="A54" s="161" t="s">
        <v>30</v>
      </c>
      <c r="B54" s="163" t="s">
        <v>427</v>
      </c>
      <c r="C54" s="163" t="s">
        <v>320</v>
      </c>
      <c r="D54" s="163" t="s">
        <v>23</v>
      </c>
      <c r="E54" s="163">
        <v>2024</v>
      </c>
      <c r="F54" s="20" t="s">
        <v>411</v>
      </c>
      <c r="G54" s="21">
        <v>20000</v>
      </c>
      <c r="H54" s="21">
        <v>0</v>
      </c>
      <c r="I54" s="21">
        <v>0</v>
      </c>
      <c r="J54" s="20"/>
      <c r="K54" s="165">
        <v>0</v>
      </c>
      <c r="L54" s="165"/>
    </row>
    <row r="55" spans="1:12" x14ac:dyDescent="0.3">
      <c r="A55" s="161"/>
      <c r="B55" s="163"/>
      <c r="C55" s="163"/>
      <c r="D55" s="163"/>
      <c r="E55" s="163"/>
      <c r="F55" s="20" t="s">
        <v>14</v>
      </c>
      <c r="G55" s="21">
        <v>20000</v>
      </c>
      <c r="H55" s="21">
        <v>0</v>
      </c>
      <c r="I55" s="21">
        <v>0</v>
      </c>
      <c r="J55" s="20"/>
      <c r="K55" s="165"/>
      <c r="L55" s="165"/>
    </row>
    <row r="56" spans="1:12" x14ac:dyDescent="0.3">
      <c r="A56" s="161"/>
      <c r="B56" s="163"/>
      <c r="C56" s="163"/>
      <c r="D56" s="163"/>
      <c r="E56" s="163"/>
      <c r="F56" s="20" t="s">
        <v>16</v>
      </c>
      <c r="G56" s="21"/>
      <c r="H56" s="21"/>
      <c r="I56" s="21"/>
      <c r="J56" s="20"/>
      <c r="K56" s="165"/>
      <c r="L56" s="165"/>
    </row>
    <row r="57" spans="1:12" x14ac:dyDescent="0.3">
      <c r="A57" s="161"/>
      <c r="B57" s="163"/>
      <c r="C57" s="163"/>
      <c r="D57" s="163"/>
      <c r="E57" s="163"/>
      <c r="F57" s="20" t="s">
        <v>15</v>
      </c>
      <c r="G57" s="21"/>
      <c r="H57" s="21"/>
      <c r="I57" s="21"/>
      <c r="J57" s="20"/>
      <c r="K57" s="165"/>
      <c r="L57" s="165"/>
    </row>
    <row r="58" spans="1:12" x14ac:dyDescent="0.3">
      <c r="A58" s="161"/>
      <c r="B58" s="163"/>
      <c r="C58" s="163"/>
      <c r="D58" s="163"/>
      <c r="E58" s="163"/>
      <c r="F58" s="20" t="s">
        <v>17</v>
      </c>
      <c r="G58" s="21"/>
      <c r="H58" s="21"/>
      <c r="I58" s="21"/>
      <c r="J58" s="20"/>
      <c r="K58" s="165"/>
      <c r="L58" s="165"/>
    </row>
    <row r="59" spans="1:12" ht="14.4" customHeight="1" x14ac:dyDescent="0.3">
      <c r="A59" s="161" t="s">
        <v>66</v>
      </c>
      <c r="B59" s="163" t="s">
        <v>428</v>
      </c>
      <c r="C59" s="163" t="s">
        <v>320</v>
      </c>
      <c r="D59" s="163" t="s">
        <v>23</v>
      </c>
      <c r="E59" s="163">
        <v>2023</v>
      </c>
      <c r="F59" s="20" t="s">
        <v>411</v>
      </c>
      <c r="G59" s="14">
        <f t="shared" ref="G59" si="14">G60+G61+G62+G63</f>
        <v>4000</v>
      </c>
      <c r="H59" s="14">
        <f t="shared" ref="H59:I59" si="15">H60+H61+H62+H63</f>
        <v>4000</v>
      </c>
      <c r="I59" s="14">
        <f t="shared" si="15"/>
        <v>4000</v>
      </c>
      <c r="J59" s="20">
        <f t="shared" si="8"/>
        <v>100</v>
      </c>
      <c r="K59" s="165">
        <v>95</v>
      </c>
      <c r="L59" s="165" t="s">
        <v>517</v>
      </c>
    </row>
    <row r="60" spans="1:12" x14ac:dyDescent="0.3">
      <c r="A60" s="161"/>
      <c r="B60" s="163"/>
      <c r="C60" s="163"/>
      <c r="D60" s="163"/>
      <c r="E60" s="163"/>
      <c r="F60" s="20" t="s">
        <v>14</v>
      </c>
      <c r="G60" s="14">
        <v>4000</v>
      </c>
      <c r="H60" s="14">
        <v>4000</v>
      </c>
      <c r="I60" s="14">
        <v>4000</v>
      </c>
      <c r="J60" s="20">
        <f t="shared" si="8"/>
        <v>100</v>
      </c>
      <c r="K60" s="165"/>
      <c r="L60" s="165"/>
    </row>
    <row r="61" spans="1:12" x14ac:dyDescent="0.3">
      <c r="A61" s="161"/>
      <c r="B61" s="163"/>
      <c r="C61" s="163"/>
      <c r="D61" s="163"/>
      <c r="E61" s="163"/>
      <c r="F61" s="20" t="s">
        <v>16</v>
      </c>
      <c r="G61" s="14">
        <v>0</v>
      </c>
      <c r="H61" s="14">
        <v>0</v>
      </c>
      <c r="I61" s="14">
        <v>0</v>
      </c>
      <c r="J61" s="20"/>
      <c r="K61" s="165"/>
      <c r="L61" s="165"/>
    </row>
    <row r="62" spans="1:12" x14ac:dyDescent="0.3">
      <c r="A62" s="161"/>
      <c r="B62" s="163"/>
      <c r="C62" s="163"/>
      <c r="D62" s="163"/>
      <c r="E62" s="163"/>
      <c r="F62" s="20" t="s">
        <v>15</v>
      </c>
      <c r="G62" s="14">
        <v>0</v>
      </c>
      <c r="H62" s="14">
        <v>0</v>
      </c>
      <c r="I62" s="14">
        <v>0</v>
      </c>
      <c r="J62" s="20"/>
      <c r="K62" s="165"/>
      <c r="L62" s="165"/>
    </row>
    <row r="63" spans="1:12" x14ac:dyDescent="0.3">
      <c r="A63" s="161"/>
      <c r="B63" s="163"/>
      <c r="C63" s="163"/>
      <c r="D63" s="163"/>
      <c r="E63" s="163"/>
      <c r="F63" s="20" t="s">
        <v>17</v>
      </c>
      <c r="G63" s="14">
        <v>0</v>
      </c>
      <c r="H63" s="14">
        <v>0</v>
      </c>
      <c r="I63" s="14">
        <v>0</v>
      </c>
      <c r="J63" s="20"/>
      <c r="K63" s="165"/>
      <c r="L63" s="165"/>
    </row>
  </sheetData>
  <mergeCells count="85">
    <mergeCell ref="K24:K28"/>
    <mergeCell ref="L24:L28"/>
    <mergeCell ref="A1:L1"/>
    <mergeCell ref="A4:A8"/>
    <mergeCell ref="B4:B8"/>
    <mergeCell ref="C4:C8"/>
    <mergeCell ref="D4:D8"/>
    <mergeCell ref="E4:E8"/>
    <mergeCell ref="K4:K8"/>
    <mergeCell ref="L4:L8"/>
    <mergeCell ref="K9:K13"/>
    <mergeCell ref="L9:L13"/>
    <mergeCell ref="A9:A13"/>
    <mergeCell ref="B9:B13"/>
    <mergeCell ref="C9:C13"/>
    <mergeCell ref="D9:D13"/>
    <mergeCell ref="E9:E13"/>
    <mergeCell ref="K14:K18"/>
    <mergeCell ref="L14:L18"/>
    <mergeCell ref="A19:A23"/>
    <mergeCell ref="B19:B23"/>
    <mergeCell ref="C19:C23"/>
    <mergeCell ref="D19:D23"/>
    <mergeCell ref="E19:E23"/>
    <mergeCell ref="K19:K23"/>
    <mergeCell ref="L19:L23"/>
    <mergeCell ref="A14:A18"/>
    <mergeCell ref="B14:B18"/>
    <mergeCell ref="C14:C18"/>
    <mergeCell ref="D14:D18"/>
    <mergeCell ref="E14:E18"/>
    <mergeCell ref="A24:A28"/>
    <mergeCell ref="B24:B28"/>
    <mergeCell ref="C24:C28"/>
    <mergeCell ref="D24:D28"/>
    <mergeCell ref="E24:E28"/>
    <mergeCell ref="A29:A33"/>
    <mergeCell ref="B29:B33"/>
    <mergeCell ref="C29:C33"/>
    <mergeCell ref="D29:D33"/>
    <mergeCell ref="E29:E33"/>
    <mergeCell ref="A34:A38"/>
    <mergeCell ref="B34:B38"/>
    <mergeCell ref="C34:C38"/>
    <mergeCell ref="D34:D38"/>
    <mergeCell ref="E34:E38"/>
    <mergeCell ref="D49:D53"/>
    <mergeCell ref="E49:E53"/>
    <mergeCell ref="K49:K53"/>
    <mergeCell ref="K29:K33"/>
    <mergeCell ref="L29:L33"/>
    <mergeCell ref="K34:K38"/>
    <mergeCell ref="L34:L38"/>
    <mergeCell ref="E39:E43"/>
    <mergeCell ref="L49:L53"/>
    <mergeCell ref="D54:D58"/>
    <mergeCell ref="E54:E58"/>
    <mergeCell ref="K54:K58"/>
    <mergeCell ref="L59:L63"/>
    <mergeCell ref="B59:B63"/>
    <mergeCell ref="C59:C63"/>
    <mergeCell ref="D59:D63"/>
    <mergeCell ref="E59:E63"/>
    <mergeCell ref="K59:K63"/>
    <mergeCell ref="C49:C53"/>
    <mergeCell ref="A49:A53"/>
    <mergeCell ref="A54:A58"/>
    <mergeCell ref="B54:B58"/>
    <mergeCell ref="C54:C58"/>
    <mergeCell ref="A59:A63"/>
    <mergeCell ref="K39:K43"/>
    <mergeCell ref="L39:L43"/>
    <mergeCell ref="A44:A48"/>
    <mergeCell ref="B44:B48"/>
    <mergeCell ref="C44:C48"/>
    <mergeCell ref="D44:D48"/>
    <mergeCell ref="E44:E48"/>
    <mergeCell ref="K44:K48"/>
    <mergeCell ref="L44:L48"/>
    <mergeCell ref="A39:A43"/>
    <mergeCell ref="B39:B43"/>
    <mergeCell ref="C39:C43"/>
    <mergeCell ref="D39:D43"/>
    <mergeCell ref="L54:L58"/>
    <mergeCell ref="B49:B53"/>
  </mergeCells>
  <pageMargins left="0.70866141732283472" right="0.70866141732283472" top="0.74803149606299213" bottom="0.74803149606299213" header="0.31496062992125984" footer="0.31496062992125984"/>
  <pageSetup paperSize="9" scale="58"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Основной отчет</vt:lpstr>
      <vt:lpstr>Показатели</vt:lpstr>
      <vt:lpstr>Оценка эффективности</vt:lpstr>
      <vt:lpstr>Кап_строительство</vt:lpstr>
      <vt:lpstr>'Основной отчет'!_ftn1</vt:lpstr>
      <vt:lpstr>'Основной отчет'!_ftn2</vt:lpstr>
      <vt:lpstr>'Основной отчет'!_ftnref1</vt:lpstr>
      <vt:lpstr>'Основной отчет'!_ftnref2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2024-02-29T13:13:08Z</dcterms:modified>
</cp:coreProperties>
</file>