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3256" windowHeight="11796" activeTab="1"/>
  </bookViews>
  <sheets>
    <sheet name="на 01.01.2015" sheetId="1" r:id="rId1"/>
    <sheet name="на 01.04.2016" sheetId="2" r:id="rId2"/>
  </sheets>
  <definedNames>
    <definedName name="_xlnm._FilterDatabase" localSheetId="0" hidden="1">'на 01.01.2015'!$A$3:$N$97</definedName>
    <definedName name="_xlnm._FilterDatabase" localSheetId="1" hidden="1">'на 01.04.2016'!$A$7:$AX$7</definedName>
    <definedName name="_xlnm.Print_Titles" localSheetId="0">'на 01.01.2015'!$4:$6</definedName>
    <definedName name="_xlnm.Print_Titles" localSheetId="1">'на 01.04.2016'!$4:$6</definedName>
    <definedName name="_xlnm.Print_Area" localSheetId="0">'на 01.01.2015'!$A$1:$N$97</definedName>
    <definedName name="_xlnm.Print_Area" localSheetId="1">'на 01.04.2016'!$C$1:$AE$237</definedName>
  </definedNames>
  <calcPr calcId="145621"/>
</workbook>
</file>

<file path=xl/calcChain.xml><?xml version="1.0" encoding="utf-8"?>
<calcChain xmlns="http://schemas.openxmlformats.org/spreadsheetml/2006/main">
  <c r="T7" i="2" l="1"/>
  <c r="U7" i="2"/>
  <c r="V7" i="2"/>
  <c r="W7" i="2" s="1"/>
  <c r="X7" i="2" s="1"/>
  <c r="Y7" i="2" s="1"/>
  <c r="Z7" i="2"/>
  <c r="AA7" i="2" s="1"/>
  <c r="AB7" i="2" s="1"/>
  <c r="AC7" i="2" s="1"/>
  <c r="AE7" i="2" s="1"/>
  <c r="G10" i="2"/>
  <c r="F10" i="2" s="1"/>
  <c r="AQ10" i="2"/>
  <c r="AX10" i="2"/>
  <c r="A11" i="2"/>
  <c r="B11" i="2"/>
  <c r="B214" i="2" s="1"/>
  <c r="C11" i="2"/>
  <c r="F11" i="2"/>
  <c r="G11" i="2"/>
  <c r="AQ11" i="2"/>
  <c r="AX11" i="2"/>
  <c r="G12" i="2"/>
  <c r="K12" i="2"/>
  <c r="S12" i="2"/>
  <c r="T12" i="2"/>
  <c r="U12" i="2"/>
  <c r="V12" i="2"/>
  <c r="W12" i="2"/>
  <c r="X12" i="2"/>
  <c r="Z12" i="2"/>
  <c r="AB12" i="2"/>
  <c r="AX12" i="2"/>
  <c r="K13" i="2"/>
  <c r="G13" i="2" s="1"/>
  <c r="L12" i="2" s="1"/>
  <c r="AA12" i="2" s="1"/>
  <c r="L13" i="2"/>
  <c r="AA13" i="2" s="1"/>
  <c r="S13" i="2"/>
  <c r="T13" i="2"/>
  <c r="U13" i="2"/>
  <c r="V13" i="2"/>
  <c r="W13" i="2"/>
  <c r="Z13" i="2"/>
  <c r="AB13" i="2"/>
  <c r="AX13" i="2"/>
  <c r="B14" i="2"/>
  <c r="AQ14" i="2"/>
  <c r="AX14" i="2"/>
  <c r="B15" i="2"/>
  <c r="AQ15" i="2"/>
  <c r="AX15" i="2"/>
  <c r="B16" i="2"/>
  <c r="B17" i="2" s="1"/>
  <c r="AQ16" i="2"/>
  <c r="AX16" i="2"/>
  <c r="C17" i="2"/>
  <c r="AQ17" i="2"/>
  <c r="AX17" i="2"/>
  <c r="C18" i="2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S18" i="2"/>
  <c r="T18" i="2"/>
  <c r="U18" i="2"/>
  <c r="V18" i="2"/>
  <c r="W18" i="2"/>
  <c r="X18" i="2"/>
  <c r="Z18" i="2"/>
  <c r="AA18" i="2"/>
  <c r="AB18" i="2"/>
  <c r="AQ18" i="2"/>
  <c r="AX18" i="2"/>
  <c r="S19" i="2"/>
  <c r="T19" i="2"/>
  <c r="U19" i="2"/>
  <c r="V19" i="2"/>
  <c r="W19" i="2"/>
  <c r="X19" i="2"/>
  <c r="Z19" i="2"/>
  <c r="AA19" i="2"/>
  <c r="AB19" i="2"/>
  <c r="AQ19" i="2"/>
  <c r="AX19" i="2"/>
  <c r="S20" i="2"/>
  <c r="T20" i="2"/>
  <c r="U20" i="2"/>
  <c r="V20" i="2"/>
  <c r="W20" i="2"/>
  <c r="X20" i="2"/>
  <c r="Z20" i="2"/>
  <c r="AA20" i="2"/>
  <c r="AB20" i="2"/>
  <c r="AQ20" i="2"/>
  <c r="AX20" i="2"/>
  <c r="S21" i="2"/>
  <c r="T21" i="2"/>
  <c r="U21" i="2"/>
  <c r="V21" i="2"/>
  <c r="W21" i="2"/>
  <c r="X21" i="2"/>
  <c r="Z21" i="2"/>
  <c r="AA21" i="2"/>
  <c r="AB21" i="2"/>
  <c r="AQ21" i="2"/>
  <c r="AX21" i="2"/>
  <c r="S22" i="2"/>
  <c r="T22" i="2"/>
  <c r="U22" i="2"/>
  <c r="V22" i="2"/>
  <c r="W22" i="2"/>
  <c r="X22" i="2"/>
  <c r="Z22" i="2"/>
  <c r="AA22" i="2"/>
  <c r="AB22" i="2"/>
  <c r="AQ22" i="2"/>
  <c r="AX22" i="2"/>
  <c r="S23" i="2"/>
  <c r="T23" i="2"/>
  <c r="U23" i="2"/>
  <c r="V23" i="2"/>
  <c r="W23" i="2"/>
  <c r="X23" i="2"/>
  <c r="Z23" i="2"/>
  <c r="AA23" i="2"/>
  <c r="AB23" i="2"/>
  <c r="AQ23" i="2"/>
  <c r="AX23" i="2"/>
  <c r="S24" i="2"/>
  <c r="T24" i="2"/>
  <c r="U24" i="2"/>
  <c r="V24" i="2"/>
  <c r="W24" i="2"/>
  <c r="X24" i="2"/>
  <c r="Z24" i="2"/>
  <c r="AA24" i="2"/>
  <c r="AB24" i="2"/>
  <c r="AQ24" i="2"/>
  <c r="AX24" i="2"/>
  <c r="S25" i="2"/>
  <c r="T25" i="2"/>
  <c r="U25" i="2"/>
  <c r="V25" i="2"/>
  <c r="W25" i="2"/>
  <c r="X25" i="2"/>
  <c r="Z25" i="2"/>
  <c r="AA25" i="2"/>
  <c r="AB25" i="2"/>
  <c r="AQ25" i="2"/>
  <c r="AX25" i="2"/>
  <c r="S26" i="2"/>
  <c r="T26" i="2"/>
  <c r="U26" i="2"/>
  <c r="V26" i="2"/>
  <c r="W26" i="2"/>
  <c r="X26" i="2"/>
  <c r="Z26" i="2"/>
  <c r="AA26" i="2"/>
  <c r="AB26" i="2"/>
  <c r="AQ26" i="2"/>
  <c r="AX26" i="2"/>
  <c r="S27" i="2"/>
  <c r="T27" i="2"/>
  <c r="U27" i="2"/>
  <c r="V27" i="2"/>
  <c r="W27" i="2"/>
  <c r="X27" i="2"/>
  <c r="Z27" i="2"/>
  <c r="AA27" i="2"/>
  <c r="AB27" i="2"/>
  <c r="AQ27" i="2"/>
  <c r="AX27" i="2"/>
  <c r="S28" i="2"/>
  <c r="T28" i="2"/>
  <c r="U28" i="2"/>
  <c r="V28" i="2"/>
  <c r="W28" i="2"/>
  <c r="X28" i="2"/>
  <c r="Z28" i="2"/>
  <c r="AA28" i="2"/>
  <c r="AB28" i="2"/>
  <c r="AQ28" i="2"/>
  <c r="AX28" i="2"/>
  <c r="S29" i="2"/>
  <c r="T29" i="2"/>
  <c r="U29" i="2"/>
  <c r="V29" i="2"/>
  <c r="W29" i="2"/>
  <c r="X29" i="2"/>
  <c r="Z29" i="2"/>
  <c r="AA29" i="2"/>
  <c r="AB29" i="2"/>
  <c r="AQ29" i="2"/>
  <c r="AX29" i="2"/>
  <c r="S30" i="2"/>
  <c r="T30" i="2"/>
  <c r="U30" i="2"/>
  <c r="V30" i="2"/>
  <c r="W30" i="2"/>
  <c r="X30" i="2"/>
  <c r="Z30" i="2"/>
  <c r="AA30" i="2"/>
  <c r="AB30" i="2"/>
  <c r="AQ30" i="2"/>
  <c r="AX30" i="2"/>
  <c r="S31" i="2"/>
  <c r="T31" i="2"/>
  <c r="U31" i="2"/>
  <c r="V31" i="2"/>
  <c r="W31" i="2"/>
  <c r="X31" i="2"/>
  <c r="Z31" i="2"/>
  <c r="AA31" i="2"/>
  <c r="AB31" i="2"/>
  <c r="AQ31" i="2"/>
  <c r="AX31" i="2"/>
  <c r="S32" i="2"/>
  <c r="T32" i="2"/>
  <c r="U32" i="2"/>
  <c r="V32" i="2"/>
  <c r="W32" i="2"/>
  <c r="X32" i="2"/>
  <c r="Z32" i="2"/>
  <c r="AA32" i="2"/>
  <c r="AB32" i="2"/>
  <c r="AQ32" i="2"/>
  <c r="AX32" i="2"/>
  <c r="S33" i="2"/>
  <c r="T33" i="2"/>
  <c r="U33" i="2"/>
  <c r="V33" i="2"/>
  <c r="W33" i="2"/>
  <c r="X33" i="2"/>
  <c r="Z33" i="2"/>
  <c r="AA33" i="2"/>
  <c r="AB33" i="2"/>
  <c r="AQ33" i="2"/>
  <c r="AX33" i="2"/>
  <c r="S34" i="2"/>
  <c r="T34" i="2"/>
  <c r="U34" i="2"/>
  <c r="V34" i="2"/>
  <c r="W34" i="2"/>
  <c r="X34" i="2"/>
  <c r="Z34" i="2"/>
  <c r="AA34" i="2"/>
  <c r="AB34" i="2"/>
  <c r="AQ34" i="2"/>
  <c r="AX34" i="2"/>
  <c r="S35" i="2"/>
  <c r="T35" i="2"/>
  <c r="U35" i="2"/>
  <c r="V35" i="2"/>
  <c r="W35" i="2"/>
  <c r="X35" i="2"/>
  <c r="Z35" i="2"/>
  <c r="AA35" i="2"/>
  <c r="AB35" i="2"/>
  <c r="AQ35" i="2"/>
  <c r="AX35" i="2"/>
  <c r="S36" i="2"/>
  <c r="T36" i="2"/>
  <c r="U36" i="2"/>
  <c r="V36" i="2"/>
  <c r="W36" i="2"/>
  <c r="X36" i="2"/>
  <c r="Z36" i="2"/>
  <c r="AA36" i="2"/>
  <c r="AB36" i="2"/>
  <c r="AQ36" i="2"/>
  <c r="AX36" i="2"/>
  <c r="S37" i="2"/>
  <c r="T37" i="2"/>
  <c r="U37" i="2"/>
  <c r="V37" i="2"/>
  <c r="W37" i="2"/>
  <c r="X37" i="2"/>
  <c r="Z37" i="2"/>
  <c r="AA37" i="2"/>
  <c r="AB37" i="2"/>
  <c r="AQ37" i="2"/>
  <c r="AX37" i="2"/>
  <c r="S38" i="2"/>
  <c r="T38" i="2"/>
  <c r="U38" i="2"/>
  <c r="V38" i="2"/>
  <c r="W38" i="2"/>
  <c r="X38" i="2"/>
  <c r="Z38" i="2"/>
  <c r="AA38" i="2"/>
  <c r="AB38" i="2"/>
  <c r="AQ38" i="2"/>
  <c r="AX38" i="2"/>
  <c r="S39" i="2"/>
  <c r="T39" i="2"/>
  <c r="U39" i="2"/>
  <c r="V39" i="2"/>
  <c r="W39" i="2"/>
  <c r="X39" i="2"/>
  <c r="Z39" i="2"/>
  <c r="AA39" i="2"/>
  <c r="AB39" i="2"/>
  <c r="AQ39" i="2"/>
  <c r="AX39" i="2"/>
  <c r="S40" i="2"/>
  <c r="T40" i="2"/>
  <c r="U40" i="2"/>
  <c r="V40" i="2"/>
  <c r="W40" i="2"/>
  <c r="X40" i="2"/>
  <c r="Z40" i="2"/>
  <c r="AA40" i="2"/>
  <c r="AB40" i="2"/>
  <c r="AQ40" i="2"/>
  <c r="AX40" i="2"/>
  <c r="S41" i="2"/>
  <c r="T41" i="2"/>
  <c r="U41" i="2"/>
  <c r="V41" i="2"/>
  <c r="W41" i="2"/>
  <c r="X41" i="2"/>
  <c r="Z41" i="2"/>
  <c r="AA41" i="2"/>
  <c r="AB41" i="2"/>
  <c r="AQ41" i="2"/>
  <c r="AX41" i="2"/>
  <c r="S42" i="2"/>
  <c r="T42" i="2"/>
  <c r="U42" i="2"/>
  <c r="V42" i="2"/>
  <c r="W42" i="2"/>
  <c r="X42" i="2"/>
  <c r="Z42" i="2"/>
  <c r="AA42" i="2"/>
  <c r="AB42" i="2"/>
  <c r="AQ42" i="2"/>
  <c r="AX42" i="2"/>
  <c r="S43" i="2"/>
  <c r="T43" i="2"/>
  <c r="U43" i="2"/>
  <c r="V43" i="2"/>
  <c r="W43" i="2"/>
  <c r="X43" i="2"/>
  <c r="Z43" i="2"/>
  <c r="AA43" i="2"/>
  <c r="AB43" i="2"/>
  <c r="AQ43" i="2"/>
  <c r="AX43" i="2"/>
  <c r="S44" i="2"/>
  <c r="T44" i="2"/>
  <c r="U44" i="2"/>
  <c r="V44" i="2"/>
  <c r="W44" i="2"/>
  <c r="X44" i="2"/>
  <c r="Z44" i="2"/>
  <c r="AA44" i="2"/>
  <c r="AB44" i="2"/>
  <c r="AQ44" i="2"/>
  <c r="AX44" i="2"/>
  <c r="S45" i="2"/>
  <c r="T45" i="2"/>
  <c r="U45" i="2"/>
  <c r="V45" i="2"/>
  <c r="W45" i="2"/>
  <c r="X45" i="2"/>
  <c r="Z45" i="2"/>
  <c r="AA45" i="2"/>
  <c r="AB45" i="2"/>
  <c r="AQ45" i="2"/>
  <c r="AX45" i="2"/>
  <c r="S46" i="2"/>
  <c r="T46" i="2"/>
  <c r="U46" i="2"/>
  <c r="V46" i="2"/>
  <c r="W46" i="2"/>
  <c r="X46" i="2"/>
  <c r="Z46" i="2"/>
  <c r="AA46" i="2"/>
  <c r="AB46" i="2"/>
  <c r="AQ46" i="2"/>
  <c r="AX46" i="2"/>
  <c r="S47" i="2"/>
  <c r="T47" i="2"/>
  <c r="U47" i="2"/>
  <c r="V47" i="2"/>
  <c r="W47" i="2"/>
  <c r="X47" i="2"/>
  <c r="Z47" i="2"/>
  <c r="AA47" i="2"/>
  <c r="AB47" i="2"/>
  <c r="AQ47" i="2"/>
  <c r="AX47" i="2"/>
  <c r="AQ48" i="2"/>
  <c r="AX48" i="2"/>
  <c r="AA49" i="2"/>
  <c r="AQ49" i="2"/>
  <c r="AX49" i="2"/>
  <c r="AQ54" i="2"/>
  <c r="AX54" i="2"/>
  <c r="AA55" i="2"/>
  <c r="AQ55" i="2"/>
  <c r="AX55" i="2"/>
  <c r="AQ56" i="2"/>
  <c r="AX56" i="2"/>
  <c r="AQ57" i="2"/>
  <c r="AX57" i="2"/>
  <c r="AQ58" i="2"/>
  <c r="AX58" i="2"/>
  <c r="AQ59" i="2"/>
  <c r="AX59" i="2"/>
  <c r="S60" i="2"/>
  <c r="U60" i="2"/>
  <c r="V60" i="2"/>
  <c r="W60" i="2"/>
  <c r="X60" i="2"/>
  <c r="Z60" i="2"/>
  <c r="AA60" i="2"/>
  <c r="AB60" i="2"/>
  <c r="AQ60" i="2"/>
  <c r="AX60" i="2"/>
  <c r="S61" i="2"/>
  <c r="T61" i="2"/>
  <c r="U61" i="2"/>
  <c r="V61" i="2"/>
  <c r="W61" i="2"/>
  <c r="X61" i="2"/>
  <c r="Z61" i="2"/>
  <c r="AA61" i="2"/>
  <c r="AB61" i="2"/>
  <c r="AQ61" i="2"/>
  <c r="AX61" i="2"/>
  <c r="S62" i="2"/>
  <c r="U62" i="2"/>
  <c r="V62" i="2"/>
  <c r="W62" i="2"/>
  <c r="X62" i="2"/>
  <c r="Z62" i="2"/>
  <c r="AA62" i="2"/>
  <c r="AB62" i="2"/>
  <c r="AX62" i="2"/>
  <c r="AQ63" i="2"/>
  <c r="AX63" i="2"/>
  <c r="AQ64" i="2"/>
  <c r="AX64" i="2"/>
  <c r="H65" i="2"/>
  <c r="G65" i="2" s="1"/>
  <c r="K65" i="2"/>
  <c r="L65" i="2"/>
  <c r="Z65" i="2"/>
  <c r="AQ65" i="2"/>
  <c r="AX65" i="2"/>
  <c r="B66" i="2"/>
  <c r="C66" i="2"/>
  <c r="Z66" i="2"/>
  <c r="AQ66" i="2"/>
  <c r="AX66" i="2"/>
  <c r="B67" i="2"/>
  <c r="B215" i="2" s="1"/>
  <c r="B71" i="2" s="1"/>
  <c r="B72" i="2" s="1"/>
  <c r="B73" i="2" s="1"/>
  <c r="C67" i="2"/>
  <c r="Z67" i="2"/>
  <c r="AQ67" i="2"/>
  <c r="AX67" i="2"/>
  <c r="C68" i="2"/>
  <c r="C69" i="2" s="1"/>
  <c r="G68" i="2"/>
  <c r="L68" i="2" s="1"/>
  <c r="AA68" i="2" s="1"/>
  <c r="S68" i="2"/>
  <c r="T68" i="2"/>
  <c r="U68" i="2"/>
  <c r="V68" i="2"/>
  <c r="W68" i="2"/>
  <c r="X68" i="2"/>
  <c r="Z68" i="2"/>
  <c r="AB68" i="2"/>
  <c r="AX68" i="2"/>
  <c r="L69" i="2"/>
  <c r="T69" i="2"/>
  <c r="U69" i="2"/>
  <c r="V69" i="2"/>
  <c r="W69" i="2"/>
  <c r="X69" i="2"/>
  <c r="Z69" i="2"/>
  <c r="AA69" i="2"/>
  <c r="AB69" i="2"/>
  <c r="AX69" i="2"/>
  <c r="AQ70" i="2"/>
  <c r="AX70" i="2"/>
  <c r="G71" i="2"/>
  <c r="L71" i="2" s="1"/>
  <c r="AQ71" i="2"/>
  <c r="AX71" i="2"/>
  <c r="C72" i="2"/>
  <c r="AQ72" i="2"/>
  <c r="AX72" i="2"/>
  <c r="C73" i="2"/>
  <c r="Z73" i="2"/>
  <c r="AQ73" i="2"/>
  <c r="AX73" i="2"/>
  <c r="C74" i="2"/>
  <c r="C75" i="2" s="1"/>
  <c r="G74" i="2"/>
  <c r="L74" i="2" s="1"/>
  <c r="S74" i="2"/>
  <c r="U74" i="2"/>
  <c r="V74" i="2"/>
  <c r="W74" i="2"/>
  <c r="Z74" i="2"/>
  <c r="AB74" i="2"/>
  <c r="AX74" i="2"/>
  <c r="G75" i="2"/>
  <c r="L75" i="2"/>
  <c r="S75" i="2"/>
  <c r="T75" i="2"/>
  <c r="U75" i="2"/>
  <c r="V75" i="2"/>
  <c r="W75" i="2"/>
  <c r="Z75" i="2"/>
  <c r="AB75" i="2"/>
  <c r="AX75" i="2"/>
  <c r="C76" i="2"/>
  <c r="C77" i="2" s="1"/>
  <c r="G76" i="2"/>
  <c r="L76" i="2"/>
  <c r="S76" i="2"/>
  <c r="T76" i="2"/>
  <c r="U76" i="2"/>
  <c r="V76" i="2"/>
  <c r="W76" i="2"/>
  <c r="X76" i="2"/>
  <c r="Z76" i="2"/>
  <c r="AA76" i="2"/>
  <c r="AB76" i="2"/>
  <c r="AX76" i="2"/>
  <c r="G77" i="2"/>
  <c r="L77" i="2"/>
  <c r="S77" i="2"/>
  <c r="T77" i="2"/>
  <c r="U77" i="2"/>
  <c r="V77" i="2"/>
  <c r="W77" i="2"/>
  <c r="Z77" i="2"/>
  <c r="AB77" i="2"/>
  <c r="AX77" i="2"/>
  <c r="AQ78" i="2"/>
  <c r="AX78" i="2"/>
  <c r="AQ79" i="2"/>
  <c r="AX79" i="2"/>
  <c r="Z80" i="2"/>
  <c r="AQ80" i="2"/>
  <c r="AX80" i="2"/>
  <c r="C81" i="2"/>
  <c r="AQ81" i="2"/>
  <c r="AX81" i="2"/>
  <c r="AQ82" i="2"/>
  <c r="AX82" i="2"/>
  <c r="AA83" i="2"/>
  <c r="AQ83" i="2"/>
  <c r="AX83" i="2"/>
  <c r="C84" i="2"/>
  <c r="C85" i="2" s="1"/>
  <c r="C86" i="2" s="1"/>
  <c r="AQ84" i="2"/>
  <c r="AX84" i="2"/>
  <c r="G85" i="2"/>
  <c r="L85" i="2"/>
  <c r="S85" i="2"/>
  <c r="T85" i="2"/>
  <c r="U85" i="2"/>
  <c r="V85" i="2"/>
  <c r="W85" i="2"/>
  <c r="Z85" i="2"/>
  <c r="AB85" i="2"/>
  <c r="AX85" i="2"/>
  <c r="G86" i="2"/>
  <c r="L86" i="2"/>
  <c r="S86" i="2"/>
  <c r="T86" i="2"/>
  <c r="U86" i="2"/>
  <c r="V86" i="2"/>
  <c r="W86" i="2"/>
  <c r="Z86" i="2"/>
  <c r="AB86" i="2"/>
  <c r="AX86" i="2"/>
  <c r="AQ87" i="2"/>
  <c r="AX87" i="2"/>
  <c r="AQ88" i="2"/>
  <c r="AX88" i="2"/>
  <c r="AQ89" i="2"/>
  <c r="AX89" i="2"/>
  <c r="C90" i="2"/>
  <c r="AQ90" i="2"/>
  <c r="AX90" i="2"/>
  <c r="C91" i="2"/>
  <c r="AQ91" i="2"/>
  <c r="AX91" i="2"/>
  <c r="AQ92" i="2"/>
  <c r="AX92" i="2"/>
  <c r="AQ93" i="2"/>
  <c r="AX93" i="2"/>
  <c r="AA94" i="2"/>
  <c r="AQ94" i="2"/>
  <c r="AX94" i="2"/>
  <c r="S95" i="2"/>
  <c r="T95" i="2"/>
  <c r="U95" i="2"/>
  <c r="V95" i="2"/>
  <c r="W95" i="2"/>
  <c r="X95" i="2"/>
  <c r="Z95" i="2"/>
  <c r="AA95" i="2"/>
  <c r="AB95" i="2"/>
  <c r="AQ95" i="2"/>
  <c r="AX95" i="2"/>
  <c r="S96" i="2"/>
  <c r="T96" i="2"/>
  <c r="U96" i="2"/>
  <c r="V96" i="2"/>
  <c r="W96" i="2"/>
  <c r="X96" i="2"/>
  <c r="Z96" i="2"/>
  <c r="AA96" i="2"/>
  <c r="AB96" i="2"/>
  <c r="AQ96" i="2"/>
  <c r="AX96" i="2"/>
  <c r="S97" i="2"/>
  <c r="T97" i="2"/>
  <c r="U97" i="2"/>
  <c r="V97" i="2"/>
  <c r="W97" i="2"/>
  <c r="X97" i="2"/>
  <c r="Z97" i="2"/>
  <c r="AA97" i="2"/>
  <c r="AB97" i="2"/>
  <c r="AQ97" i="2"/>
  <c r="AX97" i="2"/>
  <c r="F98" i="2"/>
  <c r="AQ98" i="2"/>
  <c r="AX98" i="2"/>
  <c r="B99" i="2"/>
  <c r="C99" i="2"/>
  <c r="AA99" i="2"/>
  <c r="AQ99" i="2"/>
  <c r="AX99" i="2"/>
  <c r="AX100" i="2"/>
  <c r="AX101" i="2"/>
  <c r="AX102" i="2"/>
  <c r="AX103" i="2"/>
  <c r="AX104" i="2"/>
  <c r="AX105" i="2"/>
  <c r="AT106" i="2"/>
  <c r="AQ106" i="2" s="1"/>
  <c r="AX106" i="2"/>
  <c r="AX107" i="2"/>
  <c r="AX108" i="2"/>
  <c r="AX109" i="2"/>
  <c r="AT110" i="2"/>
  <c r="AX110" i="2"/>
  <c r="S111" i="2"/>
  <c r="T111" i="2"/>
  <c r="U111" i="2"/>
  <c r="V111" i="2"/>
  <c r="W111" i="2"/>
  <c r="X111" i="2"/>
  <c r="Z111" i="2"/>
  <c r="AA111" i="2"/>
  <c r="AB111" i="2"/>
  <c r="AQ111" i="2"/>
  <c r="AX111" i="2"/>
  <c r="S112" i="2"/>
  <c r="T112" i="2"/>
  <c r="U112" i="2"/>
  <c r="V112" i="2"/>
  <c r="W112" i="2"/>
  <c r="X112" i="2"/>
  <c r="Z112" i="2"/>
  <c r="AA112" i="2"/>
  <c r="AB112" i="2"/>
  <c r="AQ112" i="2"/>
  <c r="AX112" i="2"/>
  <c r="S113" i="2"/>
  <c r="T113" i="2"/>
  <c r="U113" i="2"/>
  <c r="V113" i="2"/>
  <c r="W113" i="2"/>
  <c r="X113" i="2"/>
  <c r="Z113" i="2"/>
  <c r="AA113" i="2"/>
  <c r="AB113" i="2"/>
  <c r="AQ113" i="2"/>
  <c r="AX113" i="2"/>
  <c r="S114" i="2"/>
  <c r="T114" i="2"/>
  <c r="U114" i="2"/>
  <c r="V114" i="2"/>
  <c r="W114" i="2"/>
  <c r="X114" i="2"/>
  <c r="Z114" i="2"/>
  <c r="AA114" i="2"/>
  <c r="AB114" i="2"/>
  <c r="AQ114" i="2"/>
  <c r="AX114" i="2"/>
  <c r="B115" i="2"/>
  <c r="C115" i="2"/>
  <c r="U115" i="2"/>
  <c r="AQ115" i="2"/>
  <c r="AX115" i="2"/>
  <c r="S116" i="2"/>
  <c r="T116" i="2"/>
  <c r="U116" i="2"/>
  <c r="V116" i="2"/>
  <c r="W116" i="2"/>
  <c r="X116" i="2"/>
  <c r="Z116" i="2"/>
  <c r="AA116" i="2"/>
  <c r="AB116" i="2"/>
  <c r="AQ116" i="2"/>
  <c r="AX116" i="2"/>
  <c r="S117" i="2"/>
  <c r="T117" i="2"/>
  <c r="U117" i="2"/>
  <c r="V117" i="2"/>
  <c r="W117" i="2"/>
  <c r="X117" i="2"/>
  <c r="Z117" i="2"/>
  <c r="AA117" i="2"/>
  <c r="AB117" i="2"/>
  <c r="AQ117" i="2"/>
  <c r="AX117" i="2"/>
  <c r="S118" i="2"/>
  <c r="T118" i="2"/>
  <c r="U118" i="2"/>
  <c r="V118" i="2"/>
  <c r="W118" i="2"/>
  <c r="X118" i="2"/>
  <c r="Z118" i="2"/>
  <c r="AA118" i="2"/>
  <c r="AB118" i="2"/>
  <c r="AQ118" i="2"/>
  <c r="AX118" i="2"/>
  <c r="S119" i="2"/>
  <c r="T119" i="2"/>
  <c r="U119" i="2"/>
  <c r="V119" i="2"/>
  <c r="W119" i="2"/>
  <c r="X119" i="2"/>
  <c r="Z119" i="2"/>
  <c r="AA119" i="2"/>
  <c r="AB119" i="2"/>
  <c r="AQ119" i="2"/>
  <c r="AX119" i="2"/>
  <c r="S120" i="2"/>
  <c r="T120" i="2"/>
  <c r="U120" i="2"/>
  <c r="V120" i="2"/>
  <c r="W120" i="2"/>
  <c r="X120" i="2"/>
  <c r="Z120" i="2"/>
  <c r="AA120" i="2"/>
  <c r="AB120" i="2"/>
  <c r="AQ120" i="2"/>
  <c r="AX120" i="2"/>
  <c r="S121" i="2"/>
  <c r="T121" i="2"/>
  <c r="U121" i="2"/>
  <c r="V121" i="2"/>
  <c r="W121" i="2"/>
  <c r="X121" i="2"/>
  <c r="Z121" i="2"/>
  <c r="AA121" i="2"/>
  <c r="AB121" i="2"/>
  <c r="AQ121" i="2"/>
  <c r="AX121" i="2"/>
  <c r="B122" i="2"/>
  <c r="B125" i="2" s="1"/>
  <c r="C122" i="2"/>
  <c r="AQ122" i="2"/>
  <c r="AX122" i="2"/>
  <c r="S123" i="2"/>
  <c r="T123" i="2"/>
  <c r="U123" i="2"/>
  <c r="V123" i="2"/>
  <c r="W123" i="2"/>
  <c r="X123" i="2"/>
  <c r="Z123" i="2"/>
  <c r="AA123" i="2"/>
  <c r="AB123" i="2"/>
  <c r="AQ123" i="2"/>
  <c r="AX123" i="2"/>
  <c r="S124" i="2"/>
  <c r="T124" i="2"/>
  <c r="U124" i="2"/>
  <c r="V124" i="2"/>
  <c r="W124" i="2"/>
  <c r="X124" i="2"/>
  <c r="Z124" i="2"/>
  <c r="AA124" i="2"/>
  <c r="AB124" i="2"/>
  <c r="AQ124" i="2"/>
  <c r="AX124" i="2"/>
  <c r="C125" i="2"/>
  <c r="C126" i="2" s="1"/>
  <c r="C127" i="2" s="1"/>
  <c r="U125" i="2"/>
  <c r="AQ125" i="2"/>
  <c r="AX125" i="2"/>
  <c r="S126" i="2"/>
  <c r="T126" i="2"/>
  <c r="U126" i="2"/>
  <c r="V126" i="2"/>
  <c r="W126" i="2"/>
  <c r="X126" i="2"/>
  <c r="Z126" i="2"/>
  <c r="AA126" i="2"/>
  <c r="AB126" i="2"/>
  <c r="AQ126" i="2"/>
  <c r="AX126" i="2"/>
  <c r="S127" i="2"/>
  <c r="T127" i="2"/>
  <c r="U127" i="2"/>
  <c r="V127" i="2"/>
  <c r="W127" i="2"/>
  <c r="X127" i="2"/>
  <c r="Z127" i="2"/>
  <c r="AA127" i="2"/>
  <c r="AB127" i="2"/>
  <c r="AQ127" i="2"/>
  <c r="AX127" i="2"/>
  <c r="C128" i="2"/>
  <c r="AQ128" i="2"/>
  <c r="AX128" i="2"/>
  <c r="S129" i="2"/>
  <c r="T129" i="2"/>
  <c r="U129" i="2"/>
  <c r="V129" i="2"/>
  <c r="W129" i="2"/>
  <c r="X129" i="2"/>
  <c r="Z129" i="2"/>
  <c r="AA129" i="2"/>
  <c r="AB129" i="2"/>
  <c r="AQ129" i="2"/>
  <c r="AX129" i="2"/>
  <c r="S130" i="2"/>
  <c r="T130" i="2"/>
  <c r="U130" i="2"/>
  <c r="V130" i="2"/>
  <c r="W130" i="2"/>
  <c r="X130" i="2"/>
  <c r="Z130" i="2"/>
  <c r="AA130" i="2"/>
  <c r="AB130" i="2"/>
  <c r="AQ130" i="2"/>
  <c r="AX130" i="2"/>
  <c r="S131" i="2"/>
  <c r="T131" i="2"/>
  <c r="U131" i="2"/>
  <c r="V131" i="2"/>
  <c r="W131" i="2"/>
  <c r="X131" i="2"/>
  <c r="Z131" i="2"/>
  <c r="AA131" i="2"/>
  <c r="AB131" i="2"/>
  <c r="AQ131" i="2"/>
  <c r="AX131" i="2"/>
  <c r="S132" i="2"/>
  <c r="T132" i="2"/>
  <c r="U132" i="2"/>
  <c r="V132" i="2"/>
  <c r="W132" i="2"/>
  <c r="X132" i="2"/>
  <c r="Z132" i="2"/>
  <c r="AA132" i="2"/>
  <c r="AB132" i="2"/>
  <c r="AQ132" i="2"/>
  <c r="AX132" i="2"/>
  <c r="S133" i="2"/>
  <c r="T133" i="2"/>
  <c r="U133" i="2"/>
  <c r="V133" i="2"/>
  <c r="W133" i="2"/>
  <c r="X133" i="2"/>
  <c r="Z133" i="2"/>
  <c r="AA133" i="2"/>
  <c r="AB133" i="2"/>
  <c r="AQ133" i="2"/>
  <c r="AX133" i="2"/>
  <c r="S134" i="2"/>
  <c r="T134" i="2"/>
  <c r="U134" i="2"/>
  <c r="V134" i="2"/>
  <c r="W134" i="2"/>
  <c r="X134" i="2"/>
  <c r="Z134" i="2"/>
  <c r="AA134" i="2"/>
  <c r="AB134" i="2"/>
  <c r="AQ134" i="2"/>
  <c r="AX134" i="2"/>
  <c r="S135" i="2"/>
  <c r="T135" i="2"/>
  <c r="U135" i="2"/>
  <c r="V135" i="2"/>
  <c r="W135" i="2"/>
  <c r="X135" i="2"/>
  <c r="Z135" i="2"/>
  <c r="AA135" i="2"/>
  <c r="AB135" i="2"/>
  <c r="AQ135" i="2"/>
  <c r="AX135" i="2"/>
  <c r="S136" i="2"/>
  <c r="T136" i="2"/>
  <c r="U136" i="2"/>
  <c r="V136" i="2"/>
  <c r="W136" i="2"/>
  <c r="X136" i="2"/>
  <c r="Z136" i="2"/>
  <c r="AA136" i="2"/>
  <c r="AB136" i="2"/>
  <c r="AQ136" i="2"/>
  <c r="AX136" i="2"/>
  <c r="S137" i="2"/>
  <c r="T137" i="2"/>
  <c r="U137" i="2"/>
  <c r="V137" i="2"/>
  <c r="W137" i="2"/>
  <c r="X137" i="2"/>
  <c r="Z137" i="2"/>
  <c r="AA137" i="2"/>
  <c r="AB137" i="2"/>
  <c r="AQ137" i="2"/>
  <c r="AX137" i="2"/>
  <c r="S138" i="2"/>
  <c r="T138" i="2"/>
  <c r="U138" i="2"/>
  <c r="V138" i="2"/>
  <c r="W138" i="2"/>
  <c r="X138" i="2"/>
  <c r="Z138" i="2"/>
  <c r="AA138" i="2"/>
  <c r="AB138" i="2"/>
  <c r="AQ138" i="2"/>
  <c r="AX138" i="2"/>
  <c r="S139" i="2"/>
  <c r="T139" i="2"/>
  <c r="U139" i="2"/>
  <c r="V139" i="2"/>
  <c r="W139" i="2"/>
  <c r="X139" i="2"/>
  <c r="Z139" i="2"/>
  <c r="AA139" i="2"/>
  <c r="AB139" i="2"/>
  <c r="AQ139" i="2"/>
  <c r="AX139" i="2"/>
  <c r="S140" i="2"/>
  <c r="T140" i="2"/>
  <c r="U140" i="2"/>
  <c r="V140" i="2"/>
  <c r="W140" i="2"/>
  <c r="X140" i="2"/>
  <c r="Z140" i="2"/>
  <c r="AA140" i="2"/>
  <c r="AB140" i="2"/>
  <c r="AQ140" i="2"/>
  <c r="AX140" i="2"/>
  <c r="S141" i="2"/>
  <c r="T141" i="2"/>
  <c r="U141" i="2"/>
  <c r="V141" i="2"/>
  <c r="W141" i="2"/>
  <c r="X141" i="2"/>
  <c r="Z141" i="2"/>
  <c r="AA141" i="2"/>
  <c r="AB141" i="2"/>
  <c r="AQ141" i="2"/>
  <c r="AX141" i="2"/>
  <c r="S142" i="2"/>
  <c r="T142" i="2"/>
  <c r="U142" i="2"/>
  <c r="V142" i="2"/>
  <c r="W142" i="2"/>
  <c r="X142" i="2"/>
  <c r="Z142" i="2"/>
  <c r="AA142" i="2"/>
  <c r="AB142" i="2"/>
  <c r="AQ142" i="2"/>
  <c r="AX142" i="2"/>
  <c r="S143" i="2"/>
  <c r="T143" i="2"/>
  <c r="U143" i="2"/>
  <c r="V143" i="2"/>
  <c r="W143" i="2"/>
  <c r="X143" i="2"/>
  <c r="Z143" i="2"/>
  <c r="AA143" i="2"/>
  <c r="AB143" i="2"/>
  <c r="AQ143" i="2"/>
  <c r="AX143" i="2"/>
  <c r="S144" i="2"/>
  <c r="T144" i="2"/>
  <c r="U144" i="2"/>
  <c r="V144" i="2"/>
  <c r="W144" i="2"/>
  <c r="X144" i="2"/>
  <c r="Z144" i="2"/>
  <c r="AA144" i="2"/>
  <c r="AB144" i="2"/>
  <c r="AQ144" i="2"/>
  <c r="AX144" i="2"/>
  <c r="S145" i="2"/>
  <c r="T145" i="2"/>
  <c r="U145" i="2"/>
  <c r="V145" i="2"/>
  <c r="W145" i="2"/>
  <c r="X145" i="2"/>
  <c r="Z145" i="2"/>
  <c r="AA145" i="2"/>
  <c r="AB145" i="2"/>
  <c r="AQ145" i="2"/>
  <c r="AX145" i="2"/>
  <c r="S146" i="2"/>
  <c r="T146" i="2"/>
  <c r="U146" i="2"/>
  <c r="V146" i="2"/>
  <c r="W146" i="2"/>
  <c r="X146" i="2"/>
  <c r="Z146" i="2"/>
  <c r="AA146" i="2"/>
  <c r="AB146" i="2"/>
  <c r="AQ146" i="2"/>
  <c r="AX146" i="2"/>
  <c r="S147" i="2"/>
  <c r="T147" i="2"/>
  <c r="U147" i="2"/>
  <c r="V147" i="2"/>
  <c r="W147" i="2"/>
  <c r="X147" i="2"/>
  <c r="Z147" i="2"/>
  <c r="AA147" i="2"/>
  <c r="AB147" i="2"/>
  <c r="AQ147" i="2"/>
  <c r="AX147" i="2"/>
  <c r="AQ148" i="2"/>
  <c r="AX148" i="2"/>
  <c r="AQ149" i="2"/>
  <c r="AX149" i="2"/>
  <c r="AQ150" i="2"/>
  <c r="AX150" i="2"/>
  <c r="AQ151" i="2"/>
  <c r="AX151" i="2"/>
  <c r="C152" i="2"/>
  <c r="Z152" i="2"/>
  <c r="AQ152" i="2"/>
  <c r="AX152" i="2"/>
  <c r="S153" i="2"/>
  <c r="T153" i="2"/>
  <c r="U153" i="2"/>
  <c r="V153" i="2"/>
  <c r="W153" i="2"/>
  <c r="X153" i="2"/>
  <c r="Z153" i="2"/>
  <c r="AA153" i="2"/>
  <c r="AQ153" i="2"/>
  <c r="AX153" i="2"/>
  <c r="B154" i="2"/>
  <c r="B155" i="2" s="1"/>
  <c r="B156" i="2" s="1"/>
  <c r="B157" i="2" s="1"/>
  <c r="B158" i="2" s="1"/>
  <c r="C154" i="2"/>
  <c r="S154" i="2"/>
  <c r="T154" i="2"/>
  <c r="U154" i="2"/>
  <c r="V154" i="2"/>
  <c r="W154" i="2"/>
  <c r="X154" i="2"/>
  <c r="Z154" i="2"/>
  <c r="AA154" i="2"/>
  <c r="AB154" i="2"/>
  <c r="AQ154" i="2"/>
  <c r="AX154" i="2"/>
  <c r="C155" i="2"/>
  <c r="S155" i="2"/>
  <c r="T155" i="2"/>
  <c r="U155" i="2"/>
  <c r="V155" i="2"/>
  <c r="W155" i="2"/>
  <c r="X155" i="2"/>
  <c r="Z155" i="2"/>
  <c r="AA155" i="2"/>
  <c r="AB155" i="2"/>
  <c r="AQ155" i="2"/>
  <c r="AX155" i="2"/>
  <c r="C156" i="2"/>
  <c r="C157" i="2" s="1"/>
  <c r="C158" i="2" s="1"/>
  <c r="S156" i="2"/>
  <c r="T156" i="2"/>
  <c r="U156" i="2"/>
  <c r="V156" i="2"/>
  <c r="W156" i="2"/>
  <c r="X156" i="2"/>
  <c r="Z156" i="2"/>
  <c r="AA156" i="2"/>
  <c r="AB156" i="2"/>
  <c r="AQ156" i="2"/>
  <c r="AX156" i="2"/>
  <c r="S157" i="2"/>
  <c r="T157" i="2"/>
  <c r="U157" i="2"/>
  <c r="V157" i="2"/>
  <c r="W157" i="2"/>
  <c r="X157" i="2"/>
  <c r="Z157" i="2"/>
  <c r="AA157" i="2"/>
  <c r="AB157" i="2"/>
  <c r="AQ157" i="2"/>
  <c r="AX157" i="2"/>
  <c r="S158" i="2"/>
  <c r="T158" i="2"/>
  <c r="U158" i="2"/>
  <c r="V158" i="2"/>
  <c r="W158" i="2"/>
  <c r="X158" i="2"/>
  <c r="Z158" i="2"/>
  <c r="AA158" i="2"/>
  <c r="AB158" i="2"/>
  <c r="AQ158" i="2"/>
  <c r="AX158" i="2"/>
  <c r="S159" i="2"/>
  <c r="T159" i="2"/>
  <c r="U159" i="2"/>
  <c r="V159" i="2"/>
  <c r="W159" i="2"/>
  <c r="X159" i="2"/>
  <c r="Z159" i="2"/>
  <c r="AA159" i="2"/>
  <c r="AB159" i="2"/>
  <c r="AX159" i="2"/>
  <c r="C160" i="2"/>
  <c r="AQ160" i="2"/>
  <c r="AX160" i="2"/>
  <c r="G161" i="2"/>
  <c r="L161" i="2"/>
  <c r="M161" i="2"/>
  <c r="N161" i="2"/>
  <c r="O161" i="2"/>
  <c r="P161" i="2"/>
  <c r="AX161" i="2"/>
  <c r="C162" i="2"/>
  <c r="C163" i="2" s="1"/>
  <c r="C164" i="2" s="1"/>
  <c r="C176" i="2" s="1"/>
  <c r="S162" i="2"/>
  <c r="T162" i="2"/>
  <c r="U162" i="2"/>
  <c r="V162" i="2"/>
  <c r="W162" i="2"/>
  <c r="X162" i="2"/>
  <c r="Z162" i="2"/>
  <c r="AA162" i="2"/>
  <c r="AB162" i="2"/>
  <c r="AQ162" i="2"/>
  <c r="AX162" i="2"/>
  <c r="S163" i="2"/>
  <c r="T163" i="2"/>
  <c r="U163" i="2"/>
  <c r="V163" i="2"/>
  <c r="W163" i="2"/>
  <c r="X163" i="2"/>
  <c r="Z163" i="2"/>
  <c r="AA163" i="2"/>
  <c r="AB163" i="2"/>
  <c r="AQ163" i="2"/>
  <c r="AX163" i="2"/>
  <c r="S164" i="2"/>
  <c r="T164" i="2"/>
  <c r="U164" i="2"/>
  <c r="V164" i="2"/>
  <c r="W164" i="2"/>
  <c r="X164" i="2"/>
  <c r="Z164" i="2"/>
  <c r="AA164" i="2"/>
  <c r="AB164" i="2"/>
  <c r="AQ164" i="2"/>
  <c r="AX164" i="2"/>
  <c r="C165" i="2"/>
  <c r="C168" i="2" s="1"/>
  <c r="C180" i="2" s="1"/>
  <c r="C182" i="2" s="1"/>
  <c r="C169" i="2" s="1"/>
  <c r="S165" i="2"/>
  <c r="T165" i="2"/>
  <c r="U165" i="2"/>
  <c r="V165" i="2"/>
  <c r="W165" i="2"/>
  <c r="X165" i="2"/>
  <c r="Z165" i="2"/>
  <c r="AA165" i="2"/>
  <c r="AB165" i="2"/>
  <c r="AQ165" i="2"/>
  <c r="AX165" i="2"/>
  <c r="E166" i="2"/>
  <c r="G166" i="2"/>
  <c r="L166" i="2"/>
  <c r="M166" i="2"/>
  <c r="N166" i="2"/>
  <c r="O166" i="2"/>
  <c r="P166" i="2"/>
  <c r="AX166" i="2"/>
  <c r="C167" i="2"/>
  <c r="S167" i="2"/>
  <c r="T167" i="2"/>
  <c r="U167" i="2"/>
  <c r="V167" i="2"/>
  <c r="W167" i="2"/>
  <c r="X167" i="2"/>
  <c r="Z167" i="2"/>
  <c r="AA167" i="2"/>
  <c r="AB167" i="2"/>
  <c r="AQ167" i="2"/>
  <c r="AX167" i="2"/>
  <c r="S168" i="2"/>
  <c r="T168" i="2"/>
  <c r="U168" i="2"/>
  <c r="V168" i="2"/>
  <c r="W168" i="2"/>
  <c r="X168" i="2"/>
  <c r="Z168" i="2"/>
  <c r="AA168" i="2"/>
  <c r="AB168" i="2"/>
  <c r="AQ168" i="2"/>
  <c r="AX168" i="2"/>
  <c r="S169" i="2"/>
  <c r="T169" i="2"/>
  <c r="U169" i="2"/>
  <c r="V169" i="2"/>
  <c r="W169" i="2"/>
  <c r="X169" i="2"/>
  <c r="Z169" i="2"/>
  <c r="AA169" i="2"/>
  <c r="AB169" i="2"/>
  <c r="AQ169" i="2"/>
  <c r="AX169" i="2"/>
  <c r="C170" i="2"/>
  <c r="C171" i="2" s="1"/>
  <c r="C173" i="2" s="1"/>
  <c r="C177" i="2" s="1"/>
  <c r="C172" i="2" s="1"/>
  <c r="C174" i="2" s="1"/>
  <c r="C178" i="2" s="1"/>
  <c r="S170" i="2"/>
  <c r="T170" i="2"/>
  <c r="U170" i="2"/>
  <c r="V170" i="2"/>
  <c r="W170" i="2"/>
  <c r="X170" i="2"/>
  <c r="Z170" i="2"/>
  <c r="AA170" i="2"/>
  <c r="AB170" i="2"/>
  <c r="AQ170" i="2"/>
  <c r="AX170" i="2"/>
  <c r="S171" i="2"/>
  <c r="T171" i="2"/>
  <c r="U171" i="2"/>
  <c r="V171" i="2"/>
  <c r="W171" i="2"/>
  <c r="X171" i="2"/>
  <c r="Z171" i="2"/>
  <c r="AA171" i="2"/>
  <c r="AB171" i="2"/>
  <c r="AQ171" i="2"/>
  <c r="AX171" i="2"/>
  <c r="S172" i="2"/>
  <c r="T172" i="2"/>
  <c r="U172" i="2"/>
  <c r="V172" i="2"/>
  <c r="W172" i="2"/>
  <c r="X172" i="2"/>
  <c r="Z172" i="2"/>
  <c r="AA172" i="2"/>
  <c r="AB172" i="2"/>
  <c r="AQ172" i="2"/>
  <c r="AX172" i="2"/>
  <c r="S173" i="2"/>
  <c r="T173" i="2"/>
  <c r="U173" i="2"/>
  <c r="V173" i="2"/>
  <c r="W173" i="2"/>
  <c r="X173" i="2"/>
  <c r="Z173" i="2"/>
  <c r="AA173" i="2"/>
  <c r="AB173" i="2"/>
  <c r="AQ173" i="2"/>
  <c r="AX173" i="2"/>
  <c r="S174" i="2"/>
  <c r="T174" i="2"/>
  <c r="U174" i="2"/>
  <c r="V174" i="2"/>
  <c r="W174" i="2"/>
  <c r="X174" i="2"/>
  <c r="Z174" i="2"/>
  <c r="AA174" i="2"/>
  <c r="AB174" i="2"/>
  <c r="AQ174" i="2"/>
  <c r="AX174" i="2"/>
  <c r="S175" i="2"/>
  <c r="T175" i="2"/>
  <c r="U175" i="2"/>
  <c r="V175" i="2"/>
  <c r="W175" i="2"/>
  <c r="X175" i="2"/>
  <c r="Z175" i="2"/>
  <c r="AA175" i="2"/>
  <c r="AB175" i="2"/>
  <c r="AX175" i="2"/>
  <c r="S176" i="2"/>
  <c r="T176" i="2"/>
  <c r="U176" i="2"/>
  <c r="V176" i="2"/>
  <c r="W176" i="2"/>
  <c r="X176" i="2"/>
  <c r="Z176" i="2"/>
  <c r="AA176" i="2"/>
  <c r="AB176" i="2"/>
  <c r="AQ176" i="2"/>
  <c r="AX176" i="2"/>
  <c r="S177" i="2"/>
  <c r="T177" i="2"/>
  <c r="U177" i="2"/>
  <c r="V177" i="2"/>
  <c r="W177" i="2"/>
  <c r="X177" i="2"/>
  <c r="Z177" i="2"/>
  <c r="AA177" i="2"/>
  <c r="AB177" i="2"/>
  <c r="AQ177" i="2"/>
  <c r="AX177" i="2"/>
  <c r="S178" i="2"/>
  <c r="T178" i="2"/>
  <c r="U178" i="2"/>
  <c r="V178" i="2"/>
  <c r="W178" i="2"/>
  <c r="X178" i="2"/>
  <c r="Z178" i="2"/>
  <c r="AA178" i="2"/>
  <c r="AB178" i="2"/>
  <c r="AQ178" i="2"/>
  <c r="AX178" i="2"/>
  <c r="C179" i="2"/>
  <c r="AQ179" i="2"/>
  <c r="AX179" i="2"/>
  <c r="S180" i="2"/>
  <c r="T180" i="2"/>
  <c r="U180" i="2"/>
  <c r="V180" i="2"/>
  <c r="W180" i="2"/>
  <c r="X180" i="2"/>
  <c r="Z180" i="2"/>
  <c r="AA180" i="2"/>
  <c r="AB180" i="2"/>
  <c r="AQ180" i="2"/>
  <c r="AX180" i="2"/>
  <c r="G181" i="2"/>
  <c r="AX181" i="2"/>
  <c r="S182" i="2"/>
  <c r="T182" i="2"/>
  <c r="U182" i="2"/>
  <c r="V182" i="2"/>
  <c r="W182" i="2"/>
  <c r="X182" i="2"/>
  <c r="Z182" i="2"/>
  <c r="AA182" i="2"/>
  <c r="AB182" i="2"/>
  <c r="AQ182" i="2"/>
  <c r="AX182" i="2"/>
  <c r="C183" i="2"/>
  <c r="AQ183" i="2"/>
  <c r="AX183" i="2"/>
  <c r="AQ184" i="2"/>
  <c r="AX184" i="2"/>
  <c r="S185" i="2"/>
  <c r="T185" i="2"/>
  <c r="U185" i="2"/>
  <c r="V185" i="2"/>
  <c r="W185" i="2"/>
  <c r="X185" i="2"/>
  <c r="AB185" i="2"/>
  <c r="AQ186" i="2"/>
  <c r="AX186" i="2"/>
  <c r="S187" i="2"/>
  <c r="T187" i="2"/>
  <c r="U187" i="2"/>
  <c r="V187" i="2"/>
  <c r="W187" i="2"/>
  <c r="X187" i="2"/>
  <c r="Z187" i="2"/>
  <c r="AA187" i="2"/>
  <c r="AB187" i="2"/>
  <c r="AX187" i="2"/>
  <c r="U188" i="2"/>
  <c r="AA188" i="2" s="1"/>
  <c r="V188" i="2"/>
  <c r="AQ188" i="2"/>
  <c r="AX188" i="2"/>
  <c r="C189" i="2"/>
  <c r="S189" i="2"/>
  <c r="T189" i="2"/>
  <c r="U189" i="2"/>
  <c r="V189" i="2"/>
  <c r="W189" i="2"/>
  <c r="X189" i="2"/>
  <c r="Z189" i="2"/>
  <c r="AA189" i="2"/>
  <c r="AB189" i="2"/>
  <c r="AQ189" i="2"/>
  <c r="AX189" i="2"/>
  <c r="S190" i="2"/>
  <c r="T190" i="2"/>
  <c r="U190" i="2"/>
  <c r="V190" i="2"/>
  <c r="W190" i="2"/>
  <c r="X190" i="2"/>
  <c r="Z190" i="2"/>
  <c r="AA190" i="2"/>
  <c r="AB190" i="2"/>
  <c r="C191" i="2"/>
  <c r="S191" i="2"/>
  <c r="T191" i="2"/>
  <c r="U191" i="2"/>
  <c r="V191" i="2"/>
  <c r="W191" i="2"/>
  <c r="X191" i="2"/>
  <c r="Z191" i="2"/>
  <c r="AA191" i="2"/>
  <c r="AB191" i="2"/>
  <c r="AQ191" i="2"/>
  <c r="AX191" i="2"/>
  <c r="C192" i="2"/>
  <c r="C193" i="2" s="1"/>
  <c r="C194" i="2" s="1"/>
  <c r="C195" i="2" s="1"/>
  <c r="S192" i="2"/>
  <c r="T192" i="2"/>
  <c r="U192" i="2"/>
  <c r="V192" i="2"/>
  <c r="W192" i="2"/>
  <c r="X192" i="2"/>
  <c r="Z192" i="2"/>
  <c r="AA192" i="2"/>
  <c r="AB192" i="2"/>
  <c r="AQ192" i="2"/>
  <c r="AX192" i="2"/>
  <c r="S193" i="2"/>
  <c r="T193" i="2"/>
  <c r="U193" i="2"/>
  <c r="V193" i="2"/>
  <c r="W193" i="2"/>
  <c r="X193" i="2"/>
  <c r="Z193" i="2"/>
  <c r="AA193" i="2"/>
  <c r="AB193" i="2"/>
  <c r="AQ193" i="2"/>
  <c r="AX193" i="2"/>
  <c r="S194" i="2"/>
  <c r="T194" i="2"/>
  <c r="U194" i="2"/>
  <c r="V194" i="2"/>
  <c r="W194" i="2"/>
  <c r="X194" i="2"/>
  <c r="Z194" i="2"/>
  <c r="AA194" i="2"/>
  <c r="AB194" i="2"/>
  <c r="AQ194" i="2"/>
  <c r="AX194" i="2"/>
  <c r="S195" i="2"/>
  <c r="T195" i="2"/>
  <c r="U195" i="2"/>
  <c r="V195" i="2"/>
  <c r="W195" i="2"/>
  <c r="X195" i="2"/>
  <c r="Z195" i="2"/>
  <c r="AA195" i="2"/>
  <c r="AB195" i="2"/>
  <c r="AQ195" i="2"/>
  <c r="AX195" i="2"/>
  <c r="S196" i="2"/>
  <c r="AX196" i="2"/>
  <c r="AQ197" i="2"/>
  <c r="AX197" i="2"/>
  <c r="C198" i="2"/>
  <c r="G198" i="2"/>
  <c r="L198" i="2"/>
  <c r="X198" i="2"/>
  <c r="Z198" i="2" s="1"/>
  <c r="AQ198" i="2"/>
  <c r="AX198" i="2"/>
  <c r="AA199" i="2"/>
  <c r="AQ199" i="2"/>
  <c r="AT199" i="2"/>
  <c r="AX199" i="2"/>
  <c r="C200" i="2"/>
  <c r="C201" i="2" s="1"/>
  <c r="Z200" i="2"/>
  <c r="AQ200" i="2"/>
  <c r="AX200" i="2"/>
  <c r="AA201" i="2"/>
  <c r="AQ201" i="2"/>
  <c r="AX201" i="2"/>
  <c r="G202" i="2"/>
  <c r="S202" i="2"/>
  <c r="T202" i="2"/>
  <c r="U202" i="2"/>
  <c r="V202" i="2"/>
  <c r="W202" i="2"/>
  <c r="X202" i="2"/>
  <c r="AB202" i="2"/>
  <c r="AX202" i="2"/>
  <c r="AQ203" i="2"/>
  <c r="AX203" i="2"/>
  <c r="AQ204" i="2"/>
  <c r="AX204" i="2"/>
  <c r="AA205" i="2"/>
  <c r="Z205" i="2" s="1"/>
  <c r="AQ205" i="2"/>
  <c r="AX205" i="2"/>
  <c r="Z206" i="2"/>
  <c r="AQ206" i="2"/>
  <c r="AX206" i="2"/>
  <c r="B207" i="2"/>
  <c r="B80" i="2" s="1"/>
  <c r="B81" i="2" s="1"/>
  <c r="AQ207" i="2"/>
  <c r="AX207" i="2"/>
  <c r="AQ208" i="2"/>
  <c r="AX208" i="2"/>
  <c r="AX209" i="2"/>
  <c r="AQ210" i="2"/>
  <c r="AX210" i="2"/>
  <c r="AQ211" i="2"/>
  <c r="AX211" i="2"/>
  <c r="S212" i="2"/>
  <c r="T212" i="2"/>
  <c r="U212" i="2"/>
  <c r="V212" i="2"/>
  <c r="W212" i="2"/>
  <c r="X212" i="2"/>
  <c r="Z212" i="2"/>
  <c r="AA212" i="2"/>
  <c r="AX212" i="2"/>
  <c r="AQ213" i="2"/>
  <c r="AX213" i="2"/>
  <c r="A214" i="2"/>
  <c r="A14" i="2" s="1"/>
  <c r="A15" i="2" s="1"/>
  <c r="A16" i="2" s="1"/>
  <c r="A17" i="2" s="1"/>
  <c r="A213" i="2" s="1"/>
  <c r="A206" i="2" s="1"/>
  <c r="A49" i="2" s="1"/>
  <c r="A55" i="2" s="1"/>
  <c r="A211" i="2" s="1"/>
  <c r="A56" i="2" s="1"/>
  <c r="A210" i="2" s="1"/>
  <c r="A59" i="2" s="1"/>
  <c r="A63" i="2" s="1"/>
  <c r="A64" i="2" s="1"/>
  <c r="A65" i="2" s="1"/>
  <c r="A66" i="2" s="1"/>
  <c r="A67" i="2" s="1"/>
  <c r="A215" i="2" s="1"/>
  <c r="A71" i="2" s="1"/>
  <c r="A72" i="2" s="1"/>
  <c r="A73" i="2" s="1"/>
  <c r="A207" i="2" s="1"/>
  <c r="A80" i="2" s="1"/>
  <c r="A81" i="2" s="1"/>
  <c r="A216" i="2" s="1"/>
  <c r="A83" i="2" s="1"/>
  <c r="A84" i="2" s="1"/>
  <c r="A89" i="2" s="1"/>
  <c r="A90" i="2" s="1"/>
  <c r="A91" i="2" s="1"/>
  <c r="A94" i="2" s="1"/>
  <c r="A99" i="2" s="1"/>
  <c r="A115" i="2" s="1"/>
  <c r="A122" i="2" s="1"/>
  <c r="A125" i="2" s="1"/>
  <c r="A128" i="2" s="1"/>
  <c r="A208" i="2" s="1"/>
  <c r="A148" i="2" s="1"/>
  <c r="A149" i="2" s="1"/>
  <c r="A152" i="2" s="1"/>
  <c r="A160" i="2" s="1"/>
  <c r="A179" i="2" s="1"/>
  <c r="A183" i="2" s="1"/>
  <c r="A186" i="2" s="1"/>
  <c r="A188" i="2" s="1"/>
  <c r="A198" i="2" s="1"/>
  <c r="A205" i="2" s="1"/>
  <c r="A199" i="2" s="1"/>
  <c r="A200" i="2" s="1"/>
  <c r="A201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A214" i="2"/>
  <c r="AQ214" i="2"/>
  <c r="AX214" i="2"/>
  <c r="W215" i="2"/>
  <c r="AA215" i="2" s="1"/>
  <c r="AQ215" i="2"/>
  <c r="AX215" i="2"/>
  <c r="B216" i="2"/>
  <c r="B83" i="2" s="1"/>
  <c r="B84" i="2" s="1"/>
  <c r="B89" i="2" s="1"/>
  <c r="B90" i="2" s="1"/>
  <c r="B91" i="2" s="1"/>
  <c r="B94" i="2" s="1"/>
  <c r="AQ216" i="2"/>
  <c r="AX216" i="2"/>
  <c r="T217" i="2"/>
  <c r="U217" i="2"/>
  <c r="V217" i="2"/>
  <c r="W217" i="2"/>
  <c r="X217" i="2"/>
  <c r="Z217" i="2"/>
  <c r="AA217" i="2"/>
  <c r="AX217" i="2"/>
  <c r="I218" i="2"/>
  <c r="G218" i="2" s="1"/>
  <c r="L218" i="2"/>
  <c r="AA218" i="2"/>
  <c r="AQ218" i="2"/>
  <c r="AX218" i="2"/>
  <c r="I219" i="2"/>
  <c r="G219" i="2" s="1"/>
  <c r="F219" i="2" s="1"/>
  <c r="AA219" i="2"/>
  <c r="AQ219" i="2"/>
  <c r="AX219" i="2"/>
  <c r="C220" i="2"/>
  <c r="AA220" i="2"/>
  <c r="AQ220" i="2"/>
  <c r="AX220" i="2"/>
  <c r="C221" i="2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AQ221" i="2"/>
  <c r="AX221" i="2"/>
  <c r="AQ222" i="2"/>
  <c r="AX222" i="2"/>
  <c r="AA223" i="2"/>
  <c r="AQ223" i="2"/>
  <c r="AX223" i="2"/>
  <c r="AQ224" i="2"/>
  <c r="AX224" i="2"/>
  <c r="AQ225" i="2"/>
  <c r="AX225" i="2"/>
  <c r="AQ226" i="2"/>
  <c r="AX226" i="2"/>
  <c r="X227" i="2"/>
  <c r="AQ227" i="2"/>
  <c r="AX227" i="2"/>
  <c r="W228" i="2"/>
  <c r="AA228" i="2"/>
  <c r="AQ228" i="2"/>
  <c r="AX228" i="2"/>
  <c r="X229" i="2"/>
  <c r="AA229" i="2"/>
  <c r="AQ229" i="2"/>
  <c r="AX229" i="2"/>
  <c r="G230" i="2"/>
  <c r="K230" i="2"/>
  <c r="L230" i="2"/>
  <c r="X230" i="2"/>
  <c r="AA230" i="2"/>
  <c r="AQ230" i="2"/>
  <c r="AX230" i="2"/>
  <c r="Y231" i="2"/>
  <c r="AQ231" i="2"/>
  <c r="AX231" i="2"/>
  <c r="AA232" i="2"/>
  <c r="AQ232" i="2"/>
  <c r="AX232" i="2"/>
  <c r="AQ233" i="2"/>
  <c r="AX233" i="2"/>
  <c r="AQ234" i="2"/>
  <c r="AX234" i="2"/>
  <c r="AQ235" i="2"/>
  <c r="AX235" i="2"/>
  <c r="AQ236" i="2"/>
  <c r="AX236" i="2"/>
  <c r="AQ237" i="2"/>
  <c r="AX237" i="2"/>
  <c r="AQ238" i="2"/>
  <c r="B128" i="2" l="1"/>
  <c r="B208" i="2" s="1"/>
  <c r="B148" i="2" s="1"/>
  <c r="B149" i="2" s="1"/>
  <c r="B152" i="2" s="1"/>
  <c r="B160" i="2" s="1"/>
  <c r="B126" i="2"/>
  <c r="B127" i="2" s="1"/>
  <c r="B213" i="2"/>
  <c r="B206" i="2" s="1"/>
  <c r="B49" i="2" s="1"/>
  <c r="B55" i="2" s="1"/>
  <c r="B211" i="2" s="1"/>
  <c r="B56" i="2" s="1"/>
  <c r="B210" i="2" s="1"/>
  <c r="B59" i="2" s="1"/>
  <c r="B63" i="2" s="1"/>
  <c r="B64" i="2" s="1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AD7" i="2"/>
  <c r="X13" i="2"/>
  <c r="K72" i="1"/>
  <c r="B179" i="2" l="1"/>
  <c r="B183" i="2" s="1"/>
  <c r="B186" i="2" s="1"/>
  <c r="B188" i="2" s="1"/>
  <c r="B162" i="2"/>
  <c r="B163" i="2" s="1"/>
  <c r="B164" i="2" s="1"/>
  <c r="B176" i="2" s="1"/>
  <c r="B167" i="2" s="1"/>
  <c r="B165" i="2" s="1"/>
  <c r="B168" i="2" s="1"/>
  <c r="B180" i="2" s="1"/>
  <c r="B182" i="2" s="1"/>
  <c r="B169" i="2" s="1"/>
  <c r="B170" i="2" s="1"/>
  <c r="B171" i="2" s="1"/>
  <c r="B173" i="2" s="1"/>
  <c r="B177" i="2" s="1"/>
  <c r="B172" i="2" s="1"/>
  <c r="B174" i="2" s="1"/>
  <c r="B178" i="2" s="1"/>
  <c r="K92" i="1"/>
  <c r="B189" i="2" l="1"/>
  <c r="B191" i="2" s="1"/>
  <c r="B192" i="2" s="1"/>
  <c r="B193" i="2" s="1"/>
  <c r="B194" i="2" s="1"/>
  <c r="B195" i="2" s="1"/>
  <c r="B198" i="2"/>
  <c r="B205" i="2" s="1"/>
  <c r="B199" i="2" s="1"/>
  <c r="B200" i="2" s="1"/>
  <c r="B201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K45" i="1"/>
  <c r="K79" i="1" l="1"/>
  <c r="K77" i="1"/>
  <c r="K78" i="1"/>
  <c r="K80" i="1"/>
  <c r="K21" i="1"/>
  <c r="J13" i="1"/>
  <c r="K13" i="1"/>
  <c r="K11" i="1"/>
  <c r="K12" i="1"/>
  <c r="J64" i="1" l="1"/>
  <c r="J41" i="1" l="1"/>
  <c r="H18" i="1"/>
  <c r="H72" i="1"/>
  <c r="J72" i="1" l="1"/>
  <c r="I91" i="1"/>
  <c r="K90" i="1"/>
  <c r="H90" i="1"/>
  <c r="K89" i="1"/>
  <c r="H89" i="1"/>
  <c r="K88" i="1"/>
  <c r="G88" i="1"/>
  <c r="K76" i="1"/>
  <c r="J75" i="1"/>
  <c r="K74" i="1"/>
  <c r="K73" i="1"/>
  <c r="J73" i="1" s="1"/>
  <c r="H87" i="1"/>
  <c r="K59" i="1"/>
  <c r="G59" i="1"/>
  <c r="K57" i="1"/>
  <c r="G57" i="1"/>
  <c r="K55" i="1"/>
  <c r="K54" i="1"/>
  <c r="J54" i="1" s="1"/>
  <c r="K37" i="1"/>
  <c r="I37" i="1"/>
  <c r="H37" i="1"/>
  <c r="K33" i="1"/>
  <c r="F33" i="1"/>
  <c r="K19" i="1"/>
  <c r="K18" i="1"/>
  <c r="A10" i="1"/>
  <c r="A11" i="1" s="1"/>
  <c r="A12" i="1" s="1"/>
  <c r="A13" i="1" s="1"/>
  <c r="A14" i="1" s="1"/>
  <c r="A15" i="1" l="1"/>
  <c r="A16" i="1" s="1"/>
  <c r="J59" i="1"/>
  <c r="J37" i="1"/>
  <c r="J18" i="1"/>
  <c r="J57" i="1"/>
  <c r="A18" i="1" l="1"/>
  <c r="A19" i="1" s="1"/>
  <c r="A21" i="1" s="1"/>
  <c r="A22" i="1" s="1"/>
  <c r="A23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41" i="1" s="1"/>
  <c r="A42" i="1" s="1"/>
  <c r="A44" i="1" s="1"/>
  <c r="A45" i="1" s="1"/>
  <c r="A46" i="1" s="1"/>
  <c r="A49" i="1" s="1"/>
  <c r="A50" i="1" s="1"/>
  <c r="A51" i="1" s="1"/>
  <c r="A54" i="1" s="1"/>
  <c r="A55" i="1" s="1"/>
  <c r="A56" i="1" s="1"/>
  <c r="A57" i="1" s="1"/>
  <c r="A58" i="1" s="1"/>
  <c r="A59" i="1" s="1"/>
  <c r="A60" i="1" s="1"/>
  <c r="A61" i="1" s="1"/>
  <c r="A62" i="1" s="1"/>
  <c r="A64" i="1" s="1"/>
  <c r="A65" i="1" s="1"/>
  <c r="A66" i="1" s="1"/>
  <c r="A67" i="1" s="1"/>
  <c r="A69" i="1" s="1"/>
  <c r="A70" i="1" s="1"/>
  <c r="A72" i="1" l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l="1"/>
  <c r="A95" i="1" s="1"/>
  <c r="A96" i="1" s="1"/>
  <c r="A97" i="1" s="1"/>
</calcChain>
</file>

<file path=xl/comments1.xml><?xml version="1.0" encoding="utf-8"?>
<comments xmlns="http://schemas.openxmlformats.org/spreadsheetml/2006/main">
  <authors>
    <author>Марина Медведева</author>
    <author>Захарова Снежана Павловна</author>
  </authors>
  <commentList>
    <comment ref="R5" authorId="0">
      <text>
        <r>
          <rPr>
            <b/>
            <sz val="9"/>
            <color indexed="81"/>
            <rFont val="Tahoma"/>
            <family val="2"/>
            <charset val="204"/>
          </rPr>
          <t>Марина Медведева:</t>
        </r>
        <r>
          <rPr>
            <sz val="9"/>
            <color indexed="81"/>
            <rFont val="Tahoma"/>
            <family val="2"/>
            <charset val="204"/>
          </rPr>
          <t xml:space="preserve">
СП – стратегический план
ПСЭР
МП – муниципальная программа</t>
        </r>
      </text>
    </comment>
    <comment ref="L12" authorId="1">
      <text>
        <r>
          <rPr>
            <b/>
            <sz val="9"/>
            <color indexed="81"/>
            <rFont val="Tahoma"/>
            <family val="2"/>
            <charset val="204"/>
          </rPr>
          <t>Колэнерго:</t>
        </r>
        <r>
          <rPr>
            <sz val="9"/>
            <color indexed="81"/>
            <rFont val="Tahoma"/>
            <family val="2"/>
            <charset val="204"/>
          </rPr>
          <t xml:space="preserve">
без НДС</t>
        </r>
      </text>
    </comment>
    <comment ref="L13" authorId="1">
      <text>
        <r>
          <rPr>
            <b/>
            <sz val="9"/>
            <color indexed="81"/>
            <rFont val="Tahoma"/>
            <family val="2"/>
            <charset val="204"/>
          </rPr>
          <t>Колэнерго:</t>
        </r>
        <r>
          <rPr>
            <sz val="9"/>
            <color indexed="81"/>
            <rFont val="Tahoma"/>
            <family val="2"/>
            <charset val="204"/>
          </rPr>
          <t xml:space="preserve">
без НДС</t>
        </r>
      </text>
    </comment>
  </commentList>
</comments>
</file>

<file path=xl/sharedStrings.xml><?xml version="1.0" encoding="utf-8"?>
<sst xmlns="http://schemas.openxmlformats.org/spreadsheetml/2006/main" count="2174" uniqueCount="753">
  <si>
    <t>№</t>
  </si>
  <si>
    <t>Наименование инвестиционного проекта</t>
  </si>
  <si>
    <t>Наименование организации-инициатора инвестиционного проекта</t>
  </si>
  <si>
    <t>Срок реализации проекта</t>
  </si>
  <si>
    <t>Финансирование, млн. руб.</t>
  </si>
  <si>
    <t>ФБ</t>
  </si>
  <si>
    <t>ОБ</t>
  </si>
  <si>
    <t>МБ</t>
  </si>
  <si>
    <t>ВБ</t>
  </si>
  <si>
    <t>Потребность      в инвестициях</t>
  </si>
  <si>
    <t>Всего инвестиций</t>
  </si>
  <si>
    <t>Стадия реализации проекта</t>
  </si>
  <si>
    <t>Примечание</t>
  </si>
  <si>
    <t>СС</t>
  </si>
  <si>
    <t>КС</t>
  </si>
  <si>
    <t>МУРМАНСК - ГОРОД КОМФОРТНЫЙ ДЛЯ ЖИЗНИ</t>
  </si>
  <si>
    <t>РАЗВИТИЕ ГОРОДСКОЙ ИНФРАСТРУКТУРЫ</t>
  </si>
  <si>
    <t>Техническое перевооружение и реконструкция электросетевых объектов ОАО "МОЭСК" на 2012-2016 годы</t>
  </si>
  <si>
    <t>ОАО "МОЭСК"</t>
  </si>
  <si>
    <t>2012-2016</t>
  </si>
  <si>
    <t>в стадии реализации</t>
  </si>
  <si>
    <t>Развитие материально-технической базы объектов электроснабжения филиала ОАО "МРСК Северо-Запада" "Колэнерго"</t>
  </si>
  <si>
    <t>филиал ОАО "МРСК Северо-Запада" "Колэнерго"</t>
  </si>
  <si>
    <t>Расширение и реконструкция канализации (1 очередь) в г.Мурманске II пусковой комплекс</t>
  </si>
  <si>
    <t>ГОУП "Мурманскводоканал"</t>
  </si>
  <si>
    <t>Реконструкция ВНС (водопроводная насосная станция)         1-го подъема Кола Мурманск</t>
  </si>
  <si>
    <t>разработана ПСД</t>
  </si>
  <si>
    <t>Строительство Южных очистных сооружений канализации г. Мурманска</t>
  </si>
  <si>
    <t>в стадии разработки</t>
  </si>
  <si>
    <t>разработка ПСД, общая сумма инвестиций уточняется</t>
  </si>
  <si>
    <t>Строительство экологического бункеровочного комплекса в районе причала № 20 Мурманского морского торгового порта</t>
  </si>
  <si>
    <t>ФГУП "Росморпорт"</t>
  </si>
  <si>
    <t>2013-2015</t>
  </si>
  <si>
    <t>Производство и реализация систем отопления загородных домов</t>
  </si>
  <si>
    <t>ФГБОУ "Мурманский государственный технический университет", ООО "ИНТЭЖ"</t>
  </si>
  <si>
    <t>2013-2014</t>
  </si>
  <si>
    <t>в стадии реализации, поиск инвестора</t>
  </si>
  <si>
    <t>Строительство и ремонт объектов внешнего благоустройства города Мурманска</t>
  </si>
  <si>
    <t>Комитет по культуре администрации города Мурманска, МАУК "Мурманские городские парки и скверы"</t>
  </si>
  <si>
    <t>2013-2016</t>
  </si>
  <si>
    <t>ЖИЛИЩНОЕ СТРОИТЕЛЬСТВО</t>
  </si>
  <si>
    <t>Строительство многоквартирных жилых домов в районе         ул. Генералова</t>
  </si>
  <si>
    <t>ОАО "Агентство "Мурманнедвижимость"</t>
  </si>
  <si>
    <t>2014-2017</t>
  </si>
  <si>
    <t>Информация о планируемой реализации проекта уточняется инициатором проекта</t>
  </si>
  <si>
    <t>в стадии разработки, поиск инвестора</t>
  </si>
  <si>
    <t>Строительство жилого многоквартирного дома по ул.Кирпичная в г.Мурманске</t>
  </si>
  <si>
    <t>ГОКУ "УКС Мурманской области"</t>
  </si>
  <si>
    <t>2014-2015</t>
  </si>
  <si>
    <t xml:space="preserve"> поиск инвестора</t>
  </si>
  <si>
    <t>Разработан проект (ПСД 6120 тыс. руб.), но нет финансирования. Решение по инвестиционному проекту от 22.07.2013</t>
  </si>
  <si>
    <t>ПРОЧЕЕ СТРОИТЕЛЬСТВО</t>
  </si>
  <si>
    <t>Реконструкция здания "Центр обработки вызовов системы "112"</t>
  </si>
  <si>
    <t>уточняется</t>
  </si>
  <si>
    <t>не определена</t>
  </si>
  <si>
    <t>Капитальный ремонт здания для размещения специального учреждения для содержания по решению суда иностранных граждан, подлежащих административному выдворению за пределы Российской Федерации</t>
  </si>
  <si>
    <t>МУРМАНСК - ТРАНСПОРТНО-ЛОГИСТИЧЕСКИЙ УЗЕЛ</t>
  </si>
  <si>
    <t>ТРАНСПОРТ</t>
  </si>
  <si>
    <t>Комплексное развитие Мурманского транспортного узла</t>
  </si>
  <si>
    <t>ООО "Морской торговый порт "Лавна"</t>
  </si>
  <si>
    <t>"Арктическая гавань" (Морской фасад) - реконструкция пирса дальних линий, реконструкция здания морского вокзала</t>
  </si>
  <si>
    <t>По проекту "Реконструкция пирса дальних линий" общий объем инвестиций - 746,755 млн. руб., в т.ч. освоенные инвестиции - 697,01 млн. руб. По проекту "Реконструкция здания морского вокзала"  -  общий объем инвестиций уточняется. Проектные работы - 10,759 млн. руб., в т.ч. освоенные инвестиции - 5,00 млн. руб</t>
  </si>
  <si>
    <t>в стадии согласования</t>
  </si>
  <si>
    <t>Строительство съезда с проспекта Кольского в районе дома № 130 на проезд Ледокольный</t>
  </si>
  <si>
    <t>Комитет по развитию городского хозяйства администрации города Мурманска</t>
  </si>
  <si>
    <t>ВСПОМОГАТЕЛЬНАЯ ТРАНСПОРТНАЯ ДЕЯТЕЛЬНОСТЬ</t>
  </si>
  <si>
    <t>Реконструкция Мурманской нефтебазы ООО "Экспонефть"</t>
  </si>
  <si>
    <t>ООО "Экспонефть"</t>
  </si>
  <si>
    <t>с 2019</t>
  </si>
  <si>
    <t>Создание технопарка по обслуживанию больших надводных и крупнотоннажных судов на базе предприятия оборонно-промышленного комплекса "35 СРЗ" ОАО "ЦС Звездочка"</t>
  </si>
  <si>
    <t>филиал "35 СРЗ" ОАО "ЦС Звездочка"</t>
  </si>
  <si>
    <t>2014-2016</t>
  </si>
  <si>
    <t xml:space="preserve"> Информация о планируемой реализации проекта уточняется инициатором проекта, приведены данные  прогноза по инвестициям</t>
  </si>
  <si>
    <t>МУРМАНСК - ДЕЛОВАЯ СТОЛИЦА ЗАПОЛЯРЬЯ</t>
  </si>
  <si>
    <t>БИЗНЕС-ЦЕНТРЫ</t>
  </si>
  <si>
    <t>Строительство Международного делового центра в городе Мурманске</t>
  </si>
  <si>
    <t>ОАО "Международный деловой центр "Мурман"</t>
  </si>
  <si>
    <t>2006-2018</t>
  </si>
  <si>
    <t>подготовка проектно-сметной документации на весь объем строительства</t>
  </si>
  <si>
    <t>Строительство семиэтажного офисного здания в центре города</t>
  </si>
  <si>
    <t>информация о планируемой реализации проекта уточняется инициатором проекта</t>
  </si>
  <si>
    <t>ТОРГОВЛЯ</t>
  </si>
  <si>
    <t>Строительство торгово-развлекательного комплекса в Октябрьском административном округе в 102 квартале г.Мурманска - II пусковой комплекс</t>
  </si>
  <si>
    <t>ООО "ДОРИНДА-Мурманск"</t>
  </si>
  <si>
    <t>нет данных по объёму и источникам инвестиций</t>
  </si>
  <si>
    <t>Создание кумулятивно-социальной оптово-розничной торговой сети города Мурманска</t>
  </si>
  <si>
    <t>ООО "Агрострой"</t>
  </si>
  <si>
    <t>2012-2015</t>
  </si>
  <si>
    <t>Создание садового центра</t>
  </si>
  <si>
    <t>ОАО "Цветы Заполярья"</t>
  </si>
  <si>
    <t>МУРМАНСК - РЫБНАЯ СТОЛИЦА ЗАПОЛЯРЬЯ</t>
  </si>
  <si>
    <t>РЫБОХОЗЯЙСТВЕННЫЙ КОМПЛЕКС</t>
  </si>
  <si>
    <t>Создание предприятия по передержке, переработке и реализации живой рыбы, морепродуктов до 1000 тонн в год в городе Мурманске</t>
  </si>
  <si>
    <t>ООО "М-интерсифуд", ОАО "Первая Северная Кольская Народная компания "Наша рыба"</t>
  </si>
  <si>
    <t>Модернизация действующего холодильника ОАО "Мурманский морской рыбный порт"</t>
  </si>
  <si>
    <t>ОАО "Мурманский морской рыбный порт"</t>
  </si>
  <si>
    <t>Создание инновационного производства новых видов консервов из гидробионтов</t>
  </si>
  <si>
    <t>ФГБОУ "Мурманский государственный технический универститет"</t>
  </si>
  <si>
    <t>Строительство в городе Мурманске Центра передовых исследований в области глубокой переработки гидробионтов (ЦПИ)</t>
  </si>
  <si>
    <t>МУРМАНСК - ГОРОД РАЗВИТИЯ ЧЕЛОВЕЧЕСКОГО ПОТЕНЦИАЛА</t>
  </si>
  <si>
    <t>ОБРАЗОВАНИЕ</t>
  </si>
  <si>
    <t>Реконструкция объектов муниципальных дошкольных образовательных учреждений г. Мурманска</t>
  </si>
  <si>
    <t>Комитет по образованию администрации города Мурманска</t>
  </si>
  <si>
    <t>2015-2016</t>
  </si>
  <si>
    <t>Модернизация зданий средних общеобразовательных школ г. Мурманска</t>
  </si>
  <si>
    <t>2014-2018</t>
  </si>
  <si>
    <t>подготовка ПСД</t>
  </si>
  <si>
    <t>Модернизация муниципальных дошкольных образовательных учреждений г. Мурманска</t>
  </si>
  <si>
    <t>Реконструкция объектов муниципальных спортивных школ г. Мурманска</t>
  </si>
  <si>
    <t>разработана ПСД ДЮСШ №6, подготовка ПСД ДЮСАШ № 15.</t>
  </si>
  <si>
    <t>Повышение энергоэффективности образовательных учреждений города Мурманска</t>
  </si>
  <si>
    <t>Модернизация спортивных школьных площадок</t>
  </si>
  <si>
    <t>выполнено СОШ № 5, 17, 33, 38, 44, 57, кадетская шкла, гимназия № 2. реализуется СОШ № 13, 20, 43, 50, гимназия № 5, 6. подготовка ПСД СОШ № 56.</t>
  </si>
  <si>
    <t>Строительство учебного центра ОАО "Газпром" по подготовке персонала для освоения шельфовых месторождений</t>
  </si>
  <si>
    <t>ОАО "Газпромдобыча шельф"</t>
  </si>
  <si>
    <t>2010-2016</t>
  </si>
  <si>
    <t>Создание ресурных центров по металлообработке и сварке на базе ГАОУ СПО Мурманский индустриальный колледж</t>
  </si>
  <si>
    <t>ГАОУ МО СПО «Мурманский индустриальный колледж»</t>
  </si>
  <si>
    <t>Создание лингвистического центра для повышения уровня развития коммуникативных компетенций педагогов и студентов при изучении иностранных языков</t>
  </si>
  <si>
    <t>Реконструкция полигона Мурманского областного строительного колледжа им.Н.Е.Момота</t>
  </si>
  <si>
    <t>2011-2014 разработка ПСД 4 млн. рублей</t>
  </si>
  <si>
    <t>ЗДРАВООХРАНЕНИЕ И СОЦИАЛЬНАЯ ЗАЩИТА</t>
  </si>
  <si>
    <t>Развитие сети областных  учреждений здравоохранения</t>
  </si>
  <si>
    <t>ГОКУ "УКС Мурманской области", Министерство здравоохранения Мурманской области, учреждения здравоохранения</t>
  </si>
  <si>
    <t>2010-2020</t>
  </si>
  <si>
    <t>Модернизация муниципальных учреждений здравоохранения</t>
  </si>
  <si>
    <t>Комитет по здравоохранению администрации города Мурманска</t>
  </si>
  <si>
    <t>2013-2017</t>
  </si>
  <si>
    <t xml:space="preserve">Реконструкция муниципальных учреждений здравоохранения </t>
  </si>
  <si>
    <t>Строительство центра социальной адаптации в г.Мурманске</t>
  </si>
  <si>
    <t>поиск инвестора</t>
  </si>
  <si>
    <t>Разработан проект, но нет финансирования. Решение по инвестиционному проекту от 22.07.2013</t>
  </si>
  <si>
    <t>КУЛЬТУРА</t>
  </si>
  <si>
    <t>Реконструкция кинотеатра "Родина"</t>
  </si>
  <si>
    <t>требуется разработка ПСД</t>
  </si>
  <si>
    <t>Реконструкция областных учреждений культуры</t>
  </si>
  <si>
    <t>Комитет по культуре и искусству Мурманской области</t>
  </si>
  <si>
    <t>ФИЗИЧЕСКАЯ КУЛЬТУРА И СПОРТ</t>
  </si>
  <si>
    <t>Строительство многофункционального комплекса по проспекту Кольский в городе Мурманске</t>
  </si>
  <si>
    <t>2013-2018</t>
  </si>
  <si>
    <t>Реконструкция и строительство физкультурно-оздоровительного комплекса для игровых видов спорта в городе Мурманске</t>
  </si>
  <si>
    <t>ММКУ УКС, Комитет по физической культуре и спорту администрации города Мурманска</t>
  </si>
  <si>
    <t>2016-2018</t>
  </si>
  <si>
    <t>в стадии согласования, поиск инвестора</t>
  </si>
  <si>
    <t>Реконструкция городского спорткомплекса "Авангард"</t>
  </si>
  <si>
    <t>МАУ ГСЦ "Авангард"</t>
  </si>
  <si>
    <t>Реконструкция спортивных площадок, находящихся на придомовых территориях по месту жительства граждан</t>
  </si>
  <si>
    <t xml:space="preserve">Реконструкция спорткомплекса "Снежинка" (КП-2) в городе Мурманске </t>
  </si>
  <si>
    <t xml:space="preserve">Строительство легкоатлетического манежа в г.Мурманске                                                   </t>
  </si>
  <si>
    <t>ГОУП "Учебно-спортивный центр"</t>
  </si>
  <si>
    <t xml:space="preserve">Строительство и реконструкция спортивных сооружений спорткомплекса "Долина Уюта" в г.Мурманск </t>
  </si>
  <si>
    <t>2008-2016</t>
  </si>
  <si>
    <t>Реконструкция систем вентиляции плавательного бассейна по ул.Челюскинцев, д.2, г.Мурманск</t>
  </si>
  <si>
    <t>Создание оздоровительного центра (реконструкция фасада, создание новых площадей, реконструкция крытого мелководного бассейна, строительство плавательного бассейна)</t>
  </si>
  <si>
    <t>Создание многопрофильного спортивно-оздоровительного комплекса</t>
  </si>
  <si>
    <t>ЗАВЕРШЕННЫЕ ПРОЕКТЫ</t>
  </si>
  <si>
    <t>Капитальный ремонт кровель зданий средних общеобразовательных школ г. Мурманска</t>
  </si>
  <si>
    <t>реализован в 2014 году</t>
  </si>
  <si>
    <t>СОШ № 13, лицей №2</t>
  </si>
  <si>
    <t>Строительство 12-квартирного жилого дома по ул. Полярные зори, 50</t>
  </si>
  <si>
    <t>готовность объекта на 01.10.2014 100%</t>
  </si>
  <si>
    <t>Реконструкция кинотеатра "Мурманск"</t>
  </si>
  <si>
    <t>ОАО "СЕВЕР"</t>
  </si>
  <si>
    <t>открытие 11.10.2014</t>
  </si>
  <si>
    <t>Реконструкция гостинично-делового центра "Арктика"</t>
  </si>
  <si>
    <t>ОАО "Отель "Арктика"</t>
  </si>
  <si>
    <t>2010-2014</t>
  </si>
  <si>
    <t>Реконструкция ВНС (водопроводная насосная станция)          2-го подъема Кола Мурманск</t>
  </si>
  <si>
    <t>2011-2014</t>
  </si>
  <si>
    <t>реализован в 2013 году</t>
  </si>
  <si>
    <t>Устройство пешеходного перехода со звуковой и световой сигнализацией на ст.Мурманск</t>
  </si>
  <si>
    <t>ОАО "РЖД"</t>
  </si>
  <si>
    <t>Реконструкция поликлиники на 600 помещений под многоквартирный жилой дом со встроенными торговыми и офисными помещениями по адресу г. Мурманск, ул. Аскольдовцев</t>
  </si>
  <si>
    <t>2011-2012</t>
  </si>
  <si>
    <t>реализован в 2012 году</t>
  </si>
  <si>
    <t>27.12.2012  здание на 162 квартиры принято в эксплуатацию, 16.05.2013 вручение ключей первым 30 жильцам</t>
  </si>
  <si>
    <t>Строительство цеха по производству сырокопченых колбас</t>
  </si>
  <si>
    <t>ООО "Мелифаро"</t>
  </si>
  <si>
    <t xml:space="preserve">открытие 27.11.2012, ассортимент выпускаемой продукции – более 20 видов колбасных изделий, объем выпуска - около 70 тонн продукции ежемесячно. </t>
  </si>
  <si>
    <t>____________________________________________________</t>
  </si>
  <si>
    <t>ФБ - федеральный бюджет</t>
  </si>
  <si>
    <t>ОБ - бюджет Мурманской области</t>
  </si>
  <si>
    <t>МБ - бюджет муниципального образования город Мурманск</t>
  </si>
  <si>
    <t>ВБ - внебюджетные средства</t>
  </si>
  <si>
    <t>СС - собственные средства предприятия</t>
  </si>
  <si>
    <t>КС - кредитные средства</t>
  </si>
  <si>
    <t>ООО "НДВ Ком"</t>
  </si>
  <si>
    <t>Реестр инвестиционных проектов на территории муниципального образования город Мурманск на 01.01.2015</t>
  </si>
  <si>
    <t>2017-2024</t>
  </si>
  <si>
    <t>отложен</t>
  </si>
  <si>
    <t>реализация приостановлена ввиду отсутвия финансирования и недостаточного объема поставок рыбопродукции в порт</t>
  </si>
  <si>
    <t>в связи с выявлением дополнительного объема работ срок завершения реализации проекта перенесен с 2014 до 01.09.2015 года</t>
  </si>
  <si>
    <t>будут определены после выполнения проектных работ</t>
  </si>
  <si>
    <t>Разработка проектно-сметной документации</t>
  </si>
  <si>
    <t>ПАО "Мурманский морской торговый порт"</t>
  </si>
  <si>
    <t>Реконструкция объектов портовой инфраструктуры второго грузового района</t>
  </si>
  <si>
    <t>Формирование акватории причалов №№9-14 Мурманского морского торгового порта и внешних подходов</t>
  </si>
  <si>
    <t>Реконструкция первого грузового района Мурманского морского торгового порта</t>
  </si>
  <si>
    <t>готовность 83,8 %. 2015 год - завершеие строительства очистных сооружений, системы сбора ливневых вод со складских площадей, запуск в промышленную эксплуатацию систему орошения и пожаротушения.</t>
  </si>
  <si>
    <t>1 год</t>
  </si>
  <si>
    <t>ММУП "Здоровье", ИП Ярмолич Т.И.</t>
  </si>
  <si>
    <t>ММУП "Здоровье", ООО "Мурманспецтехника", ООО "Полар-МТС", ООО "ДизайнСтройПроект"</t>
  </si>
  <si>
    <t xml:space="preserve">Создание Мурманского рыбохозяйственного информационно-консультационного арктического центра (МРИКАЦ) </t>
  </si>
  <si>
    <t>проведены рабочие встречи и выездные семинары, подготовлена нормативно-правовая и методическая документация  по работе центра</t>
  </si>
  <si>
    <t>ООО "Газпром флот"</t>
  </si>
  <si>
    <t>открытие 13.09.2014</t>
  </si>
  <si>
    <t>разработана ПСД 4322 тыс. руб., подготовка конкурсной документации</t>
  </si>
  <si>
    <t>разработана ПСД 14920 тыс. руб., ведутся строительные работы</t>
  </si>
  <si>
    <t>2008-2015</t>
  </si>
  <si>
    <t>проектирование</t>
  </si>
  <si>
    <t>разработка ПСД, 2800 тыс. рублей</t>
  </si>
  <si>
    <t>не определен</t>
  </si>
  <si>
    <t>разработана ПСД, ведутся буровзрывные работы</t>
  </si>
  <si>
    <t xml:space="preserve">проведение работ и подготовка ПСД по отдельным объектам. </t>
  </si>
  <si>
    <t>разработка ПСД и кокурсной документации</t>
  </si>
  <si>
    <t>2018-2019</t>
  </si>
  <si>
    <t>утверждена ПСД 1197,8 тыс. руб., ведутся строительные работы</t>
  </si>
  <si>
    <t>утверждена ПСД 12720,8 тыс. руб., ведутся строительные работы</t>
  </si>
  <si>
    <t>утверждена ПСД 14000 тыс. руб., ведутся строительные работы</t>
  </si>
  <si>
    <t xml:space="preserve">Лыжероллерная трасса. Водоотводные сооружения лыжного стадиона спорткомплекса "Долина Уюта" в г.Мурманск </t>
  </si>
  <si>
    <t>утверждена ПСД 871,6 тыс. руб., ведутся строительные работы</t>
  </si>
  <si>
    <t>в 2013 году установлено освещение лыжной трассы, дизель-генератор на сумму 12265 тыс. рублей за счет средств местного бюджета, реализация проекта начнется после ввода в эксплуатацию федеральной магистральной автомобильной дороги М18 «Кола» С.-Петербург-Мурманск-Борисоглебский и согласования размещения новой автостоянки спорткомплекса с ФКУ Упрдор "Кола"</t>
  </si>
  <si>
    <t>требуется положительное заключение государственной экспертизы по ПСД и о проверке сметной стоимости строительства, технические условия на присоединение объекта к сетям электроснабжения и согласования подъезда к спортивному объекту</t>
  </si>
  <si>
    <t>реконструированы спортивные площадки на ул. Гагарина, д. 39, ул. Баумана, д. 20, ул. Маклакова, д. 31-37</t>
  </si>
  <si>
    <t>выполнено ТЭО</t>
  </si>
  <si>
    <t>2009-2021</t>
  </si>
  <si>
    <t>ведутся работы, разрабока ПСД</t>
  </si>
  <si>
    <t>Очистка, вывод из эксплуатации, ликвидация и реабилитация площадки временного хранения радиоактивных отходов филиала «35 СРЗ» ОАО «ЦС «Звездочка» для создания новых видов производства</t>
  </si>
  <si>
    <t>для разработки проекта требуетсся включение его в региональную программу развития промышленности</t>
  </si>
  <si>
    <t>Строительство специализированного аварийно-спасательного центра</t>
  </si>
  <si>
    <t>ГУ МЧС РФ по делам гражданской обороны, ЧС и ликвидации последствий стихийных бедствий по Мурманской области</t>
  </si>
  <si>
    <t>предусмотрено к вводу в действие 2,2 тыс. кв.м, в 2014 году процент технической готовности - 74,4%</t>
  </si>
  <si>
    <t>Реконструкция незавершенного строительством здания со строительством пристройки для размещения Мурманского областного суда</t>
  </si>
  <si>
    <t xml:space="preserve"> разработка ПСД, 21 млн. руб.</t>
  </si>
  <si>
    <t>Строительство двух серийных универсальных атомных ледоколов</t>
  </si>
  <si>
    <t>Строительство головного универсального атомного ледокола</t>
  </si>
  <si>
    <t>ФГУП "Атомфлот"</t>
  </si>
  <si>
    <t>2014-2019</t>
  </si>
  <si>
    <t>приостановлен, поиск инвестора</t>
  </si>
  <si>
    <t>Комитет по экономическому развитию администрации города Мурманска</t>
  </si>
  <si>
    <t>Создание делового центра предпринимательства</t>
  </si>
  <si>
    <t>включен в реестр с 2014 года</t>
  </si>
  <si>
    <t>включен в реестр с 2013 года</t>
  </si>
  <si>
    <t>включен в реестр с 2012 года</t>
  </si>
  <si>
    <t>включен в реестр с 2015 года</t>
  </si>
  <si>
    <t>включен в реестр с 2012 года, исключен с 2015 года</t>
  </si>
  <si>
    <t xml:space="preserve">ведутся работы: ГОАУК «Мурманский областной драматический театр»;
ГОАУК «Мурманская областная филармония»;
проектирование: ГОБУК «Мурманская государственная областная универсальная научная библиотека»;
ГОАУК «Мурманский областной краеведческий музей»;
ГОАУК «Мурманский областной театр кукол»;
Дворец культуры имени С.М. Кирова.
</t>
  </si>
  <si>
    <t>организовано обучение и повышение квалификации</t>
  </si>
  <si>
    <t>2012-2014</t>
  </si>
  <si>
    <t>реализация прекращена в 2014 году</t>
  </si>
  <si>
    <t>(подготовлен на основании постановления администрации города Мурманска 28.05.2014 № 1610 "Об утверждении Регламента сопровождения инвестиционных проектов, планируемых к реализации и реализуемых на территории города Мурманска")</t>
  </si>
  <si>
    <t>Строительство сортировочного комплекса на территории муниципального образования город Мурманск (п. Дровяное)</t>
  </si>
  <si>
    <t>2015-2019</t>
  </si>
  <si>
    <t>Госкорпорация "Росатом" (по данным Мурманскстата)</t>
  </si>
  <si>
    <t>по устным данным реализация проекта отложена</t>
  </si>
  <si>
    <t>на 01.10.2015 информация о реализации проекта отсутствует</t>
  </si>
  <si>
    <t>в рзработке сметная документация для опредления стоимости восстановления здания (360 тыс. руб.)</t>
  </si>
  <si>
    <t>14-тиэтажный жилой дом с МФК по пр.Кольский, 10. Данные ориентировочные, планируемые сроки строительства 2кв. 2015-4кв. 2018</t>
  </si>
  <si>
    <t>прачечная самообслуживания и 1 сауна функционируют с 2012 года, в 2014 году введена 2 сауна, выполнен ремонт спортзала</t>
  </si>
  <si>
    <t>по устным данным разработка ПСД не завершена в 2014 году в связи с необходимостью дополнительной проработки технологических решений, общая сумма инвестиций уточняется</t>
  </si>
  <si>
    <r>
      <t xml:space="preserve">ПАГМ от 01.12.2014 № 3934 в рамках схемы санитарной очистки территории города Мурманска. Создание системы коммунальной инфраструктуры – системы переработки и утилизации (захоронения) твердых бытовых отходов на территории Мурманской области на основе концессионного соглашения от 13.06.2013 </t>
    </r>
    <r>
      <rPr>
        <b/>
        <sz val="8"/>
        <rFont val="Times New Roman"/>
        <family val="1"/>
        <charset val="204"/>
      </rPr>
      <t>Министерства природных ресурсов Мурманской области и ГОУП "Инвестиционно-консалтинговый центр"</t>
    </r>
    <r>
      <rPr>
        <sz val="8"/>
        <rFont val="Times New Roman"/>
        <family val="1"/>
        <charset val="204"/>
      </rPr>
      <t xml:space="preserve"> для нужд муниципальных образований Мурманской области: г.Мурманск: ЗАТО г.Североморск, ЗАТО Александровск, ЗАТО п.Видяево, ЗАТО г.Заозерск и Кольский район</t>
    </r>
  </si>
  <si>
    <t>реконструкция со сносом, 2014 год - введена первая очередь из 2 домов, 5 секций</t>
  </si>
  <si>
    <t>2011-2020</t>
  </si>
  <si>
    <t>Реконструкция Мурманской базы ООО "Газпром флот" для обеспечения работ на арктическом шельфе</t>
  </si>
  <si>
    <t>Информация о планируемой реализации проекта уточняется инициатором проекта. на 01.01.2015 данных нет</t>
  </si>
  <si>
    <t>2012-2017</t>
  </si>
  <si>
    <t>2015-2018</t>
  </si>
  <si>
    <t>утверждена ПСД, поиск инвестора</t>
  </si>
  <si>
    <t>в 2013-2014 годах выполнено работ на сумму 49878,5 тыс. руб.</t>
  </si>
  <si>
    <t>на 01.01.2015 - 12 объектов сдано в эксплуатацию, на 4 объектах ведутся работы</t>
  </si>
  <si>
    <t>Управление Судебного департамента в Мурманской области</t>
  </si>
  <si>
    <t>2011-2014 освоено  14 млн. рублей, реализация проекта зависит от создания кумулятивно-социальной оптово-розничной торговой сети города Мурманска</t>
  </si>
  <si>
    <t>ФГБОУ "Мурманский государственный технический университет"</t>
  </si>
  <si>
    <t>Главный корпус ГОБУЗ "Мурманский областной противотуберкулезный диспансер", приемное отделение ГОБУЗ "Мурманская областная клиническая больница имени П. А. Баяндина",  областная десткая многопрофильная больница</t>
  </si>
  <si>
    <t>МБУЗ "Городская поликлиника № 1", помещения травматологии по ул. Книповича, 4, лифт МБУЗ "Родильный дом №1".</t>
  </si>
  <si>
    <t>1 этап проекта по вводу бассейнов завершен,  2 этап - реконструкция фасада здания, составлена эскизная проработка пристройки, произведен запрос ТУ от энергопоставщиков</t>
  </si>
  <si>
    <t>в центре обучаются 40 студентов, 10 лучших студентов технического профиля получают именные стипендии</t>
  </si>
  <si>
    <t>ведутся работы</t>
  </si>
  <si>
    <t>государствен-ная</t>
  </si>
  <si>
    <t>частная</t>
  </si>
  <si>
    <t>объект сден в 2014 году.</t>
  </si>
  <si>
    <t>объект сдан</t>
  </si>
  <si>
    <t>муниципа-льная</t>
  </si>
  <si>
    <t>Объект сдан в 2014 году.</t>
  </si>
  <si>
    <t>Объект сдан в 2015 году.</t>
  </si>
  <si>
    <t>реализован в 2015 году</t>
  </si>
  <si>
    <t>ПИ 2015</t>
  </si>
  <si>
    <t xml:space="preserve">ГП МО "Развитие физической культуры и спорта" на 2014-2020 годы, подпрограмма "Развитие спортивной инфраструктуры" </t>
  </si>
  <si>
    <t>Работы завершены, объект введен в эксплуатацию в 2015 году. Разрешение на ввод от 31.12.2015</t>
  </si>
  <si>
    <t>Работы завершены, объект введен в эксплуатацию в 2015 году. Разрешение на ввод от 07.05.2015</t>
  </si>
  <si>
    <t>Работы выполнены.</t>
  </si>
  <si>
    <t>включен в реестр с 2016 года</t>
  </si>
  <si>
    <t>разработана ПСД, 2 млн.руб.</t>
  </si>
  <si>
    <t>государственная</t>
  </si>
  <si>
    <t>Капитальный ремонт здания ГАОУМОДОД "МОЦДОД "Лапландия"</t>
  </si>
  <si>
    <t>утверждена ПСД, 4440 тыс. руб.</t>
  </si>
  <si>
    <t>27.06.2014-начало         01.12.2014-оконча-ние</t>
  </si>
  <si>
    <t>Строительство объекта закончено, объект введен в эксплуатацию в 2015 году, разрешение на ввод от 09.07.2015.</t>
  </si>
  <si>
    <t>По результатам проведенных инженерных изысканий и проектных разработок генеральным подрядчиком концессионера сделан вывод о нецелесообразности стротельства мусоросортировочного комплекса на земельном участке в микрорайоне Дровяное в связи с чрезвычайным объемом затрат, необходимых на подготовку участка для строит, а также увеличением периода реализации проекта.</t>
  </si>
  <si>
    <t>на территории города нецелесообразно</t>
  </si>
  <si>
    <t>по данным Министерства природных ресурсов Мурманской области на территории города реализация нецелесообразна, включен в ПИ 2016 Мурманской области по городу Мурманску</t>
  </si>
  <si>
    <t>ПАГМ от 01.12.2014 № 3934 в рамках схемы санитарной очистки территории города Мурманска. Создание системы коммунальной инфраструктуры – системы переработки и утилизации (захоронения) твердых бытовых отходов на территории Мурманской области на основе концессионного соглашения от 13.06.2013 Министерства природных ресурсов Мурманской области и ГОУП "Инвестиционно-консалтинговый центр" для нужд муниципальных образований Мурманской области: г.Мурманск: ЗАТО г.Североморск, ЗАТО Александровск, ЗАТО п.Видяево, ЗАТО г.Заозерск и Кольский район</t>
  </si>
  <si>
    <t>исключен в 2015 году</t>
  </si>
  <si>
    <t>МПР Мурманской области</t>
  </si>
  <si>
    <t>в разработке, 50 000 тыс. руб.</t>
  </si>
  <si>
    <t>I очередь: 
2013-2016 гг.</t>
  </si>
  <si>
    <t xml:space="preserve"> </t>
  </si>
  <si>
    <t>Строительство сортировочного комплекса на территории муниципального образования город Мурманск (п. Дровяное)/Создание системы коммунальной инфраструктуры – системы переработки и утилизации (захоронения) твердых бытовых отходов на территории Мурманской области на основе концессионного соглашения для нужд муниципальных образований г. Мурманск: ЗАТО г. Североморск, ЗАТО Александровск, ЗАТО п. Видяево, ЗАТО г. Заозерск и Кольский район</t>
  </si>
  <si>
    <t>ПИ 2016</t>
  </si>
  <si>
    <t>Объект сдан в декабре 2015 года.</t>
  </si>
  <si>
    <t>АО "Север"</t>
  </si>
  <si>
    <t>в разработке, стоимость не определена</t>
  </si>
  <si>
    <t>Обустройство премьерного кинозала в кинотеатре "Северное Сияние"</t>
  </si>
  <si>
    <t>предусмотрено к вводу в действие 2,2 тыс. кв.м, в 2014 году процент технической готовности - 82,6% (по данным Мурманскстата - Код работы 032041219)</t>
  </si>
  <si>
    <t>предусмотрено к вводу в действие 2,2 тыс. кв.м, в январе-декабре 2014 году процент технической готовности - 74,4%</t>
  </si>
  <si>
    <t>СП</t>
  </si>
  <si>
    <t>Проект реализуется на территории Кольского района.</t>
  </si>
  <si>
    <t>Проект реализуется на территории Кольского района (Минтранс МО).</t>
  </si>
  <si>
    <t>разработка ПСД</t>
  </si>
  <si>
    <t>2007-2020</t>
  </si>
  <si>
    <t>включен в ПИ 2016, исключен по заявке КСПВООДМ</t>
  </si>
  <si>
    <t>исключен в 2016 году</t>
  </si>
  <si>
    <t>КСПВООДМ</t>
  </si>
  <si>
    <t>ММКУ УКС, Комитет по социальной поддержке, взаимодействию с общественными организациями и делам молодежи администрации города Мурманска</t>
  </si>
  <si>
    <t>в наличии</t>
  </si>
  <si>
    <t>муниципальная</t>
  </si>
  <si>
    <t>Молодежный центр "Поиск" (ул. Миронова, д.8)</t>
  </si>
  <si>
    <t>По данным ПАО "Газпром" рассматриваемый проект не был включен в инвестиционную программу и к реализации не планируется.</t>
  </si>
  <si>
    <t>по данным АО "Газпром" реализация проекта не планируется</t>
  </si>
  <si>
    <t>2015- в стадии согласования, 2016 - исключен</t>
  </si>
  <si>
    <t>Лупанский С.Г. 450516</t>
  </si>
  <si>
    <t>В 2015 году завершено проектирование 2 очереди, строительство объектов завершено в 2016 году.</t>
  </si>
  <si>
    <t>введены в эксплуатацию: многоквартирный  дом просп. Героев североморцев, д. 22, 24, 26, 28; многоквартирный просп. Героев североморцев, д. 26; многоквартирный дом просп. Героев североморцев, д. 24; многоквартирный дом просп. Героев североморцев, д. 22</t>
  </si>
  <si>
    <t>реализован в 2016 году</t>
  </si>
  <si>
    <t>Строительство многоквартирных жилых домов по пр. просп. Героев североморцев</t>
  </si>
  <si>
    <t>ПИ 2015, ПИ 2016</t>
  </si>
  <si>
    <t>Требуется положительное заключение государственной экспертизы по ПСД и положительное заключение о сметной стоимости строительства.</t>
  </si>
  <si>
    <t xml:space="preserve">
в отсутвие инвестора принято решение об отмене проекта и демонтаже объекта</t>
  </si>
  <si>
    <t>ММКУ УКС, Комитет по физической культуре и спорту АГМ</t>
  </si>
  <si>
    <t>разработана ПСД, 8,8 млн. руб.</t>
  </si>
  <si>
    <t>разработана ПСД, 5 млн.руб.</t>
  </si>
  <si>
    <t>не определены</t>
  </si>
  <si>
    <t>не определана</t>
  </si>
  <si>
    <t>Межшкольный стадион ГАОУМОДОД "МОЦДОД "Лапландия"</t>
  </si>
  <si>
    <t xml:space="preserve">Проект не включен в государственную программу Мурманской области "Развитие физической культуры и спорта". </t>
  </si>
  <si>
    <t>Выполнено технологическое присоединение к электрическим сетям.</t>
  </si>
  <si>
    <t xml:space="preserve"> - разработана ПСД и ТЭО;
- участок оформлен в бессрочное пользование комитета по физической культуре и спорту;
-объект передан в оперативное управление МАУ ГСЦ «Авангард»;
- в 2013 году за счёт средств местного бюджета установлено освещение объекта, дизель-генератор, в 2015 году осуществлено технологическое присоединение к электрическим сетям;
- ведется поиск инвестора
</t>
  </si>
  <si>
    <t>МАУ ГСЦ «Авангард»</t>
  </si>
  <si>
    <t>разработана ПСД, 4 млн. руб.</t>
  </si>
  <si>
    <t>Реконструирована  площадка по ул. Кильдинская, д.1 (II этап), выполнены укладка тартановго покрытия, монтаж ограждения спортивной площадки, установка баскетбольных щитов, футбольных ворот, приобретение оборудования для игры в воллейбол и больой теннис. Открытие площадки состоялось 06.11.2015. Разработана технической документации на 2 спортивных площадки по адресам: ул. Баумана, 20, д. 36, ул. Маклакова, район домов №№ 31-37.</t>
  </si>
  <si>
    <t xml:space="preserve">Реконструирована  площадка по ул. Кильдинская, д.1 (II этап), разработана техдокументация на 2 спортивных площадки по ул. Баумана, 20, д. 36, ул. Маклакова, район домов №№ 31-37.разрабатывается техническая и проектная документация на объекты, принятые в реестр муниципальной собственности города Мурманска;
выявляются спортивные площадки, находящиеся на придомовых территориях, свободных от прав третьих лиц или на свободных землях
</t>
  </si>
  <si>
    <t>разработана ПСД/разработка ПСД</t>
  </si>
  <si>
    <t xml:space="preserve">Не включен в государственную программу Мурманской области "Развитие физической культуры и спорта". </t>
  </si>
  <si>
    <t>Выполнен капитальный ремонт системы электроосвещения на сумму 1 798 011 руб., капитальный ремонт раздевалок на сумму 3 164 500 руб., капитальный ремонт канализации и водопровода - 2 234 932 руб., капитальный ремонт малого спортивного зала - 3 465 819 руб.</t>
  </si>
  <si>
    <t>в 2013-2014 годах выполнено работ на сумму 49878,5 тыс. руб., в 2015 -капремонт на сумму 10 663 262 руб. (системы электроосвещения на сумму 1 798 011 руб., раздевалок на сумму 3 164 500 руб., канализации и водопровода - 2 234 932 руб.,  малого спортивного зала - 3 465 819 руб.)</t>
  </si>
  <si>
    <t>разработана ПСД, 3,8 млн. рублей</t>
  </si>
  <si>
    <t>2016 (2013)</t>
  </si>
  <si>
    <t>Ведутся работы по устройству подпорных и шпунтовых стенок, работы подготовительного периода строительной площадки перед строительством объекта.</t>
  </si>
  <si>
    <t xml:space="preserve">2013 год – подготовка территории строительной площадки; подведение к сетям энергоснабжения объектов инфраструктуры многофункционального комплекса;
2014 – разработка проектно-сметной документации;
2015-2018 годы – строительство многофункционального комплекса.
</t>
  </si>
  <si>
    <t xml:space="preserve"> ОАО "Агентство "Мурманнедвижимость"</t>
  </si>
  <si>
    <t>2016 год-  разработка ПСД, стоимость не определена</t>
  </si>
  <si>
    <t xml:space="preserve">ГП МО "Развитие культуры и сохранение культурного наследия региона" на 2014-2020 годы </t>
  </si>
  <si>
    <t>Капитальный ремонт здания отдела  Полярных олимпиад ГОАУК "Мурманский областной краеведческий музей" г. Мурманск, Долина Уюта, в том числе разработка  проектной документации</t>
  </si>
  <si>
    <t>Средства на реконструкцию не предусмотрены государственой программой Мурманской области "Развитие культуры и сохранение культурного нследия региона" на 2014-2020 годы</t>
  </si>
  <si>
    <t>разработна ПСД, 1843,4 тыс. руб.</t>
  </si>
  <si>
    <t>Капитальный ремонт  большого зрительного зала Дворца культуры им.С.М.Кирова в целях приспособления объекта культурного наследия для современного использования</t>
  </si>
  <si>
    <t>Изменен вид работ. В настоящее время разработана документация на капитальный ремонт здания государственного областного автономного учреждения культуры "Мурманский областной театр кукол".</t>
  </si>
  <si>
    <t xml:space="preserve">Реконструкция и  и технологическое присоединение здания государственного областного автономного учреждения культуры «Мурманский областной театр кукол», г. Мурманск, просп. Ленина, д. 27 </t>
  </si>
  <si>
    <t>Проект находится на государственной экспертизе и проверке достоверности определения сметной стоимости в ФАУ «Главгосэкспертиза России».</t>
  </si>
  <si>
    <t xml:space="preserve">Реконструкция здания государственного областного бюджетного учреждения культуры «Мурманский областной краеведческий музей» в целях приспособления объекта культурного наследия для современного использования, г. Мурманск, просп. Ленина, д. 90  </t>
  </si>
  <si>
    <t>Ведутся строительные работы. Срок завершения октябрь 2016.</t>
  </si>
  <si>
    <t>Реконструкция и  и технологическое присоединение здания государственного областного автономного учреждения культуры «Мурманская областная филармония», г. Мурманск, ул.С.Перовской, д. 3</t>
  </si>
  <si>
    <t>Ведутся строительные работы. Срок завершения - июль 2017.</t>
  </si>
  <si>
    <t xml:space="preserve">Реконструкция здания государственного областного автономного учреждения культуры  «Мурманский областной драматический театр» в целях приспособления объекта культурного наследия для современного использования, г. Мурманск, просп. Ленина, д. 49  </t>
  </si>
  <si>
    <t>Капитальный ремонт здания ГОБУК «Мурманская государственная областная универсальная научная библиотека»</t>
  </si>
  <si>
    <t xml:space="preserve">Реконструкция и технологическое присоединение здания государственного областного бюджетного учреждения культуры «Мурманская государственная областная  универсальная научная библиотека», г. Мурманск, ул. С. Перовской, д. 21-а </t>
  </si>
  <si>
    <t xml:space="preserve">по данным ИП 2016 ГОАУК «Мурманский областной драматический театр»;
ГОАУК «Мурманская областная филармония»;
</t>
  </si>
  <si>
    <t>ООО "Кинопредприятие Мурманск"</t>
  </si>
  <si>
    <t>Реконструкция кинотеатра "Атланктика"</t>
  </si>
  <si>
    <t>ОАО "Агенство "Мурманнедви-жимость"</t>
  </si>
  <si>
    <t>рзработка ПСД, 360 тыс. руб.</t>
  </si>
  <si>
    <t>Арктический выставочный центр «Атомный ледокол Ленин»</t>
  </si>
  <si>
    <t>«Ворота в Арктику» в районе здания Морского вокзала по проезду Портовому, д. 25</t>
  </si>
  <si>
    <t>разработана ПСД, 7200 тыс. руб.</t>
  </si>
  <si>
    <t>ПИ 2016, ПИ 2016</t>
  </si>
  <si>
    <t>Отсутвие финансирования.</t>
  </si>
  <si>
    <t>Комитет по здравоохра-нению администрации города Мурманска</t>
  </si>
  <si>
    <t xml:space="preserve">ведутся инженерные изыскания </t>
  </si>
  <si>
    <t>отсутствует</t>
  </si>
  <si>
    <t>Реконструкция помещений травматологии по ул. Книповича, 4 под детскую стоматологическую поликлинику</t>
  </si>
  <si>
    <t>Комитет по здравоохране-нию админи-страции г. Мурманска</t>
  </si>
  <si>
    <t>Реконструкция помещений травматологии  под детскую стоматологическую                               МАУЗ" Стоматологическая поликлиника № 1"                                      по адресу: 183039, ул.Книповича, 4</t>
  </si>
  <si>
    <t>Финансирование из областнорго бюджета не осуществлялось.</t>
  </si>
  <si>
    <t>утверждена ПСД, 1092,8 тыс. руб.</t>
  </si>
  <si>
    <t>Реконструкция первого этажа МБУЗ "Городская поликлиника № 1" под отделение травматологии и ортопедии (г. Мурманск, ул. Шмидта, 41/9) - городской травмпункт</t>
  </si>
  <si>
    <t>утверждена ПСД</t>
  </si>
  <si>
    <t>Капитальный ремонт гинекологического отделения МБУЗ "Мурманская городская клиническая больница скорой медицинской помощи" (г. Мурманск, ул. Володарского, 18)</t>
  </si>
  <si>
    <t>Капитальный ремонт подстанции скорой медицинской помощи МБУЗ "Мурманская городская клиническая больница скорой медицинской помощи" (г. Мурманск, ул. Беринга, 20)</t>
  </si>
  <si>
    <t>утверждена</t>
  </si>
  <si>
    <t>Капитальный ремонт помещений МБУЗ «Мурманская городская клиническая больница скорой медицинской помощи»: неотложной кардиологии, неврологического отделения для больных с острыми нарушениями мозгового кровообращения, ремонт помещений для размещения мультиспирального 16-срезового томографа и смежных помещений (г. Мурманск, ул. Володарского, 18)</t>
  </si>
  <si>
    <t>Работы выполнены в соответствии с подпрограммой "Строительство, капитальный ремонт и реконструкция объектов здравоохранения города Мурманска" на 2014-2015 годы муниципальной программы "Развитие здравоохранения" на 2014-2018 годы.</t>
  </si>
  <si>
    <t>ПСД разработана</t>
  </si>
  <si>
    <t>Капитальный ремонт отделения эндоскопии МБУЗ "Мурманская городская клиническая больница скорой медицинской помощи"</t>
  </si>
  <si>
    <t>Капитальный ремонт 2-го отделения МБУЗ "Мурманская инфекционная больница" (г. Мурманск, ул. Полухина, 7)</t>
  </si>
  <si>
    <t>Капитальный ремонт женской консультации МБУЗ "Городская поликлиника № 1"(г. Мурманск, ул. Шмидта, 41/9)</t>
  </si>
  <si>
    <t>Капитальный ремонт медицинских кабинетов МБУЗ "Городская поликлиника № 1" (г. Мурманск, ул. Шмидта, 41/9)</t>
  </si>
  <si>
    <t>Финансирование из областного бюджета не осуществлялось.</t>
  </si>
  <si>
    <t>Капитальный ремонт хирургического отделения МБУЗ "Городская поликлиника № 1" (г. Мурманск, ул. Шмидта, 41/9)</t>
  </si>
  <si>
    <t>Капитальный ремонт помещений МБУЗ "Детская консультативно-диагностическая поликлиника" (г. Мурманск, ул. Полярные Зори, 36; ул. Папанина, 1)</t>
  </si>
  <si>
    <t>Капитальный ремонт системы вентиляции МБУЗ "Родильный дом № 3" (г. Мурманск, ул. Бочкова, 6)</t>
  </si>
  <si>
    <t>Капитальный ремонт помещений женской консультации № 1 МБУЗ "Родильный дом № 1" (г. Мурманск, ул. Карла Маркса, 9)</t>
  </si>
  <si>
    <t>Выполнена замена лифта в соответствии с подпрограммой "Строительство, капитальный ремонт и реконструкция объектов здравоохранения города Мурманска" на 2014-2015 годы муниципальной программы "Развитие здравоохранения" на 2014-2018 годы.</t>
  </si>
  <si>
    <t>разработка ПСД, 750,0 тыс.руб.</t>
  </si>
  <si>
    <t>Капитальный ремонт МБУЗ "Родильный дом № 1" (г. Мурманск, ул. Карла Маркса, 16а)</t>
  </si>
  <si>
    <t>Капитальный ремонт медицинских кабинетов МБУЗ "Детская городская поликлиника № 4"                                                              по адресу: 183014, ул. Бочкова д.1</t>
  </si>
  <si>
    <t>Капитальный ремонт помещений МБУЗ "Детская городская поликлиника № 4" (г. Мурманск, ул. Бочкова, 1)</t>
  </si>
  <si>
    <t xml:space="preserve">Ведутся работы. Срок сдачи объекта декабрь 2014 </t>
  </si>
  <si>
    <t>Капитальный ремонт системы вентиляции операционного блока МБУЗ "ОМСЧ "Севрыба" (г. Мурманск, ул. Ломоносова, 18)</t>
  </si>
  <si>
    <t>утверждена ПСД, 635,05 тыс. руб.</t>
  </si>
  <si>
    <t>Капитальный ремонт отделения пульмонологии МБУЗ "ОМСЧ "Севрыба" (г. Мурманск, ул. Ломоносова, 18)</t>
  </si>
  <si>
    <t>Капитальный ремонт отделения врачей общей практики МБУЗ "Городская поликлиника № 7" (г. Мурманск, ул. Крупской, 40 А)</t>
  </si>
  <si>
    <t xml:space="preserve">Капитальный ремонт медицинских кабинетов МБУЗ "Городская поликлиника № 3" по адресу:183025, г.Мурманск, ул. Карла Маркса, д. 52                                                                                 </t>
  </si>
  <si>
    <t xml:space="preserve">ГП МО "Развитие здравоохранения" на 2014-2020 годы </t>
  </si>
  <si>
    <t>Капитальный ремонт кровли хирургического корпуса №3 ГОБУЗ "МОКБ им. П.А.Баяндина"</t>
  </si>
  <si>
    <t>выполнение работ перенесено на 2015 год</t>
  </si>
  <si>
    <t>разработана ПСД, 7500 тыс. руб.</t>
  </si>
  <si>
    <t xml:space="preserve">Реконструкция здания приемного отделения для создания Регионального сосудистого центра на базе ГОБУЗ "Мурманская областная клиническая больница имени П. А. Баяндина"» </t>
  </si>
  <si>
    <t>Получено положительное заключение региональной экспертизы. Проект находится на  проверке достоверности определения сметной стоимости в ФАУ «Главгосэкспертиза России» для возможного получения федеральных средств.</t>
  </si>
  <si>
    <t>2014-2020</t>
  </si>
  <si>
    <t xml:space="preserve">Строительство областной детской многопрофильной больницы в г.Мурманске </t>
  </si>
  <si>
    <t>Подрядчик – ООО «Формула Уюта» (стоимость работ по контракту – 7,13 млн. руб., срок выполнения работ – 10.03.2016).</t>
  </si>
  <si>
    <t>ГП МО «Развитие здравоохранения» на 2014-2020 годы</t>
  </si>
  <si>
    <t>разработка ПСД, 7550 тыс. руб.</t>
  </si>
  <si>
    <t>Пристройка второго эвакуационного пути к зданию стационара ГОБУЗ "Мурманский областной психоневрологический диспансер"</t>
  </si>
  <si>
    <t>разработка ПСД, 1335 тыс. руб.</t>
  </si>
  <si>
    <t>Реконструкция здания стационара Мурманского областного психоневрологического диспансера, г.Мурманск, ул.Лобова, 14 (корректура ПСД)</t>
  </si>
  <si>
    <t>2016 год - предпроектные работы, стоимость не определена</t>
  </si>
  <si>
    <t>разработка ПСД, 1571 тыс. руб.</t>
  </si>
  <si>
    <t>Реконструкция радиологического корпуса Мурманского областного онкологического диспансера (корректура ПСД)</t>
  </si>
  <si>
    <t>Работы по строительству очистных сооружений и резервной котельной завершены. Разрешение на ввод от 31.12.2015.</t>
  </si>
  <si>
    <t>2010-2015</t>
  </si>
  <si>
    <t>Комплекс работ по реконструкции стационара областного противотуберкулезного диспансера по адресу: г.Мурманск, ул.Лобова, 12</t>
  </si>
  <si>
    <t>Средства на реконструкцию не предусмотрены.</t>
  </si>
  <si>
    <t xml:space="preserve">Проектирование завершено. Положительное заключение государственной экспертизы от 08.09.2014. </t>
  </si>
  <si>
    <t>проект</t>
  </si>
  <si>
    <t>поиск помещения центра, формирование рабочих органов, поиск инвесторов</t>
  </si>
  <si>
    <t>Объект сдан.</t>
  </si>
  <si>
    <t>Комитет по образованию администрации г. Мурманска.</t>
  </si>
  <si>
    <t>Муниципальное бюджетное общеобразовательное учреждение  города Мурманска гимназия № 10. 183014 г. Мурманск, ул. Баумана дом 11. Благоустройство спортивной площадки.</t>
  </si>
  <si>
    <t>Срок реализации перенесен с 2016-2017 гг. на 2018 год.</t>
  </si>
  <si>
    <t>Комитет по образованию администрации г. Мурманска, ММКУ "УКС"</t>
  </si>
  <si>
    <t>Муниципальное бюджетное общеобразовательное учреждение  города Мурманска гимназия № 9. 183034 г. Мурманск, ул.Ивченко дом 15. Благоустройство спортивной площадки.</t>
  </si>
  <si>
    <t>Срок реализации перенесен с 2016 на 2017 год.</t>
  </si>
  <si>
    <t>Разработана проектная документация на благоустройство спортивной площадки</t>
  </si>
  <si>
    <t>Муниципальное бюджетное общеобразовательное учреждение  города Мурманска гимназия № 8. 183039 г. Мурманск, ул. Книповича дом 35/2. Благоустройство спортивной площадки.</t>
  </si>
  <si>
    <t>Финансирование не выделялось, срок реализации перенесен с 2015 на 2017 год.</t>
  </si>
  <si>
    <t>Муниципальное бюджетное общеобразовательное учреждение  города Мурманска гимназия № 7. 183008 г. Мурманск, ул.Зои Космодемьянской дом 13. Благоустройство спортивной площадки.</t>
  </si>
  <si>
    <t>Комитет по образованию администрации г. Мурманска</t>
  </si>
  <si>
    <t>Муниципальное бюджетное общеобразовательное учреждение  города Мурманска гимназия № 6. 183050 г. Мурманск, ул. Беринга дом 18. Благоустройство спортивной площадки.</t>
  </si>
  <si>
    <t>Муниципальное бюджетное общеобразовательное учреждение  города Мурманска гимназия № 5. 183038 г. Мурманск, ул. К. Маркса дом 13. Благоустройство спортивной площадки.</t>
  </si>
  <si>
    <t>Муниципальное бюджетное общеобразовательное учреждение  города Мурманска гимназия № 2. 183038 г. Мурманск, пр. Ленина дом 59. Благоустройство спортивной площадки.</t>
  </si>
  <si>
    <t>Муниципальное бюджетное общеобразовательное учреждение города Мурманска Кадетская школа. 183008 г. Мурманск, ул. Спартака дом 11. Благоустройство спортивной площадки.</t>
  </si>
  <si>
    <t>Муниципальное бюджетное общеобразовательное учреждение города Мурманска средняя общеобразовательная школа № 57. 183017 г. Мурманск, ул. Сафонова дом 11. Благоустройство спортивной площадки.</t>
  </si>
  <si>
    <t>Финансирование не выделялось, запланированная экспертиза проектной документации будет проводится в 2016 году.</t>
  </si>
  <si>
    <t>в разрабтке.             1 079,1</t>
  </si>
  <si>
    <t>Муниципальное бюджетное общеобразовательное учреждение города Мурманска средняя общеобразовательная школа № 56. 183038 г. Мурманск, ул. Седова дом 8. Благоустройство спортивной площадки.</t>
  </si>
  <si>
    <t>Муниципальное бюджетное общеобразовательное учреждение города Мурманска средняя общеобразовательная школа № 50. 183074 г. Мурманск, ул. Орликовой дом 35. Благоустройство спортивной площадки.</t>
  </si>
  <si>
    <t>Муниципальное бюджетное общеобразовательное учреждение города Мурманска средняя общеобразовательная школа № 44. 183018 г. Мурманск, ул. Миронова дом 5. Благоустройство спортивной площадки.</t>
  </si>
  <si>
    <t>Муниципальное бюджетное общеобразовательное учреждение города Мурманска средняя общеобразовательная школа № 43. 183025 г. Мурманск, ул. Книповича дом 36-а. Благоустройство спортивной площадки.</t>
  </si>
  <si>
    <t>Муниципальное бюджетное общеобразовательное учреждение города Мурманска средняя общеобразовательная школа № 38. 183017 г. Мурманск, ул. Сафонова дом 37. Благоустройство спортивной площадки.</t>
  </si>
  <si>
    <t>Муниципальное бюджетное общеобразовательное учреждение города Мурманска средняя общеобразовательная школа № 33. 183053 г. Мурманск, ул. Крупской дом 13. Благоустройство спортивной площадки.</t>
  </si>
  <si>
    <t>Финансирование не выделялось, срок реализации 2 этапа перенесен с 2015 на 2017 год.</t>
  </si>
  <si>
    <t>1 этап закончен.</t>
  </si>
  <si>
    <t>утверждена ПСД, 134,9 тыс. руб.</t>
  </si>
  <si>
    <t>2013      (1 этап), 2015         (2 этап)</t>
  </si>
  <si>
    <t>Муниципальное бюджетное общеобразовательное учреждение города Мурманска средняя общеобразовательная школа № 20. 183052 г. Мурманск, ул. Баумана дом 40. Благоустройство спортивной площадки.</t>
  </si>
  <si>
    <t>Муниципальное бюджетное общеобразовательное учреждение города Мурманска средняя общеобразовательная школа № 17. 183008 г. Мурманск, ул. О. Кошевого дом 12-а. Благоустройство спортивной площадки.</t>
  </si>
  <si>
    <t>Муниципальное бюджетное общеобразовательное учреждение города Мурманска средняя общеобразовательная школа № 13. 183050 г. Мурманск, пер. Якорный дом 5. Благоустройство спортивной площадки.</t>
  </si>
  <si>
    <t>утверждена ПСД,  99,6 тыс. руб.</t>
  </si>
  <si>
    <t>Муниципальное бюджетное общеобразовательное учреждение города Мурманска средняя общеобразовательная школа № 5. 183040 г. Мурманск, ул. Александрова дом 32/2. Благоустройство спортивной площадки.</t>
  </si>
  <si>
    <t>Выполнено устройство спортивной и детской площадок  с искусственным покрытием на терриитории гимназии № 1, искусственного покарытия на спортплощадках гимнаций №№ 6, 10, СОШ №№ 13, 49, 50, 57.</t>
  </si>
  <si>
    <t>благоустройство спортивных площадок муниципальных образовательных учреждений (CОШ № 5, 13, 17, 20, 33, 38, 43 ,44, 50, 56, 57, Кадетская школа, гимназии № 1, 2, 5,10)</t>
  </si>
  <si>
    <t>Финансирование не выделялось, срок реализации перенесен с 2015-2017 гг. на 2017-2018 гг.</t>
  </si>
  <si>
    <t>Разработана проектная документация на реконструкцию сетей тепло- и водоснабжения в 29 ОУ, модернизирвоана система диспетчиризации и контроля доступа в 141 ОУ, заменены счетчики холодной и горячей воды на счетчики с импульсным регулирвоанием для вывода показаний на диспетчерский пункт в 84 ОУ.</t>
  </si>
  <si>
    <t>2015-2017</t>
  </si>
  <si>
    <t>Капитальный ремонт систем отопления образовательных учреждений с установкой автоматизированных тепловых пунктов</t>
  </si>
  <si>
    <t>Срок реализации 2017-2018 годы.</t>
  </si>
  <si>
    <t>Заменена и отремонтирована система освещения и электроснабжения в 44 ОУ</t>
  </si>
  <si>
    <t>2017-2018</t>
  </si>
  <si>
    <t>Капитальный ремонт систем электроснабжения образовательных учреждений</t>
  </si>
  <si>
    <t xml:space="preserve">капитальный ремонт систем электроснабжения и отопления образовательных учреждений с установкой автоматизированных тепловых пунктов:
- замена кабелей, светильников с применением энергосберегающих технологий и материалов;
- ремонт силовых и распределительных устройств;
- замена трубопроводов и отопительных приборов на энергоэффективные;
- установка терморегуляторов на отопительные приборы;
- установка автоматизированных тепловых пунктов.
</t>
  </si>
  <si>
    <t>Закончено строительство корпуса с оборудованием в нем раздевалок, вспомогательных и санитарно-бытовых помещений на территории стадиона «Льдинка» муниципального бюджетного образовательного учреждения дополнительного образования города Мурманска детско-юношеской спортивной школы № 6  по зимним видам спорта (ул. Беринга, д. 14а). Требуется финансирование в сумме 17355,9 тыс. руб.</t>
  </si>
  <si>
    <t xml:space="preserve">          Закончено строительство корпуса с оборудованием в нем раздевалок, вспомогательных и санитарно-бытовых помещений на территории стадиона «Льдинка» муниципального бюджетного образовательного учреждения дополнительного образования города Мурманска детско-юношеской спортивной школы № 6  по зимним видам спорта (ул. Беринга, д. 14а). </t>
  </si>
  <si>
    <t>утверждена ПСД,  344,3 тыс. руб.</t>
  </si>
  <si>
    <t>Муниципальное бюджетное образовательное учреждение дополнительного  образования детей г. Мурманска детско-юношеская спортивная школа № 6 по хоккею с мячом и фигурного катанию</t>
  </si>
  <si>
    <t>В 2015 году финансирование не выделялось. Ввиду выдачи экспертизой отрицательного заключения  требовалась доработка проектной документации. До настоящего времени откорректированная документация проектировщиком не предоставлена. Подано исковое заявление в Арбитражный суд города Мурманска о взыскании неустойки. Срок реализации перенесены с 2015-2016 гг. на 2017-2018 гг.</t>
  </si>
  <si>
    <t>В 2015 году финансирование не выделялось. Ввиду выдачи экспертизой отрицательного заключения  требовалась доработка проектной документации. До настоящего времени откорректированная документация проектировщиком не предоставлена. Подано исковое заявление в Арбитражный суд города Мурманска о взыскании неусттойки</t>
  </si>
  <si>
    <t>проектная документация разработана, выдано отрицательное заключение экспертизы</t>
  </si>
  <si>
    <t>разработка ПСД, 1663,4 тыс. руб.</t>
  </si>
  <si>
    <t>Муниципальное бюджетное образовательное учреждение дополнительного образования детей г. Мурманска детско-юношеская спортивно-адаптивная школа № 15</t>
  </si>
  <si>
    <t xml:space="preserve">2012-2016 годы: ДЮСШ № 6 – демонтаж старых и монтаж новых корпусов с оборудованием в них раздевалок, вспомогательных и санитарно-бытовых помещений, прокладка наружных инженерных сетей, устройство теплового пункта для отделения от системы теплоснабжения жилого дома, устройство спортивной площадки с установкой уличных тренажеров, ремонт системы наружного освещения.
2016 -2017 годы: ДЮСАШ № 15 - ремонт кровли, фасада, реконструкция инженерных сетей, реконструкция помещений.
</t>
  </si>
  <si>
    <t>На 2015 год финансирования не планировалось. Завершение реализации ожидается в 2018 году.</t>
  </si>
  <si>
    <t>2014 -   1 этап (замена оконных блоков) 2016-2017     (2 этап)</t>
  </si>
  <si>
    <t>Муниципальное бюджетное дошкольное образовательное учреждение г. Мурманска № 105</t>
  </si>
  <si>
    <t>На 2015 год финансирования не планировалось. Завершение реализации ожидается в 2018 году</t>
  </si>
  <si>
    <t>Муниципальное бюджетное дошкольное образовательное учреждение г. Мурманска № 104</t>
  </si>
  <si>
    <t>Финансирование не выделялось, срок реализации перенесен с 2015-2016 гг. на 2017-2018 гг.</t>
  </si>
  <si>
    <t>Муниципальное бюджетное дошкольное образовательное учреждение г. Мурманска № 101</t>
  </si>
  <si>
    <t>Выполнено утепление фасада пристройки к главному корпусу по подпрограмме "Энергосбережение и повышение энергетической эффективности на территории муниципального образования город Мурманск" на 2014-2018 годы муниципальной программы города Мурманска "Жилищно-коммунальное хозяйство" на 2014-2018 годы.  Требуется финансирование в сумме 18579,7 тыс. руб.</t>
  </si>
  <si>
    <t>Муниципальное автономное дошкольное образовательное учреждение г. Мурманска № 78</t>
  </si>
  <si>
    <t>Выполнено утепление фасада пристройки к главному корпусу по подпрограмме "Энергосбережение и повышение энергетической эффективности на территории муниципального образования город Мурманск" на 2014-2018 годы муниципальной программы города Мурманска "Жилищно-коммунальное хозяйство" на 2014-2018 годы.  Требуется финансирование в сумме 17859,9 тыс. руб.</t>
  </si>
  <si>
    <t>Муниципальное автономное дошкольное образовательное учреждение г. Мурманска № 45</t>
  </si>
  <si>
    <t>Выполнено утепление фасада пристройки к главному корпусу по подпрограмме "Энергосбережение и повышение энергетической эффективности на территории муниципального образования город Мурманск" на 2014-2018 годы муниципальной программы города Мурманска "Жилищно-коммунальное хозяйство" на 2014-2018 годы.  Требуется финансирование в сумме 17347,4 тыс. руб.</t>
  </si>
  <si>
    <t>Муниципальное автономное дошкольное образовательное учреждение г. Мурманска № 32</t>
  </si>
  <si>
    <t>Выполнена полная замена оконных блоков в 5 дошкольных образовательных учреждениях №№ 27, 58, 85, 89, 93, частичная - в 5 ДОУ №№ 50, 79, 96, 96, 101.</t>
  </si>
  <si>
    <t xml:space="preserve">капитальный ремонт фасадов с утеплением и заменой оконных блоков на энергосберегающие:
2014-2017 годы - детские сад комбинированного вида №№ 104, 105;
2015-2018 годы – детские сады №№ 32, 45, 78;
2017-2018 годы - детский сад 101
</t>
  </si>
  <si>
    <t xml:space="preserve">МП «Развитие образования» на 2014 -2018 годы подпрограмма «Модернизация образования в городе Мурманске» </t>
  </si>
  <si>
    <t>Муниципальное бюджетное общеобразовательное учреждение г. Мурманска «Средняя общеобразовательная школа № 57»</t>
  </si>
  <si>
    <t>Выполнен частичный ремонт фасада. Требуется финансирование в сумме 17207,5 тыс. руб.</t>
  </si>
  <si>
    <t>Муниципальное бюджетное общеобразовательное учреждение г. Мурманска «Средняя общеобразовательная школа № 34»</t>
  </si>
  <si>
    <t>Срок реализации 2016-2018 годы.</t>
  </si>
  <si>
    <t>Комитет по образованию администрации г. Мурманска,      ММКУ "УКС"</t>
  </si>
  <si>
    <t>ММКУ разработана ПСД на ремонт кровли</t>
  </si>
  <si>
    <t>Муниципальное бюджетное общеобразовательное учреждение г. Мурманска «Средняя общеобразовательная школа № 18»</t>
  </si>
  <si>
    <t>Выполнен частичный ремонт фасада. Требуется финансирование в сумме 29215,4 тыс. руб.</t>
  </si>
  <si>
    <t>Муниципальное бюджетное общеобразовательное учреждение г. Мурманска «Средняя общеобразовательная школа № 1»</t>
  </si>
  <si>
    <t>Установлены системы видеонаблюдения в 24 ОУ (доля  ОУ, оснащенных сстемой - 55,7%), периметральные ограждения в 9 ОУ (оснащены 99% ОУ), отремонтированы ограждения на крыльцах запасных выходов, замене дверей и перегородок в пожароопасных помещениях на противопожарные, устроены запасные выходы, расширены дверные проемы в 67 ОУ.</t>
  </si>
  <si>
    <t>Модернизация ОУ в целях обеспечения комплексной безопасности (установка систем видеонаблюдения, ограждений, устройство запасных выходов)</t>
  </si>
  <si>
    <t>Реконструкция сетей тепло- и водоснабжения</t>
  </si>
  <si>
    <t>Закуплен автобус для перевозки детей в СОШ № 16. (опалта в 2016 году)</t>
  </si>
  <si>
    <t>Приобретение транспортных средств для перевозки детей</t>
  </si>
  <si>
    <t>приобретены подъемные многофункциональные устройства для 4 ОУ (СОШ № 36, 49, 57, гимназия № 8), специализирвоанное оборудование в СОШ № 43, гимназии № 10</t>
  </si>
  <si>
    <t>Модернизация ОУ по ГП РФ "Доступная среда" (приобретение подъемных многофункциональных устройств, специализирвоанного оборудования)</t>
  </si>
  <si>
    <t>Замена счетчиков воды на счетчики с импульсным регулирвоанием для вывода показаний на диспетчерский пульт</t>
  </si>
  <si>
    <t>Модернизация системы диспетчерезации и кнтроля доступа в ОУ</t>
  </si>
  <si>
    <t>Капитальный ремонт систем отопления и вентиляции</t>
  </si>
  <si>
    <t>Капитальный ремонт систем освещения и электроснабжения</t>
  </si>
  <si>
    <t>Капитальный ремонт кровель</t>
  </si>
  <si>
    <t>Капитальный ремонт помещений</t>
  </si>
  <si>
    <t xml:space="preserve">капитальный ремонт фасада:
- с заменой оконных блоков МБОУ СОШ № 34 (2015-2017);
- и кровли с заменой оконных блоков МБОУ СОШ № 1 (2015-2018 годы);
- и кровли с утеплением и заменой оконных блоков МБОУ СОШ № 18 (2016-2018 годы)
- и кровли с утеплением и заменой оконных блоков МБОУ СОШ № 57 (2017-2018 годы).
</t>
  </si>
  <si>
    <t>Финансирования нет, получено отрицательное заключение экспертизы.</t>
  </si>
  <si>
    <t>ММКУ "УКС"</t>
  </si>
  <si>
    <t>разработка ПСД,  5771,6 тыс. руб.</t>
  </si>
  <si>
    <t>Реконструкция объекта незавершенного строительства под детский сад по адресу: ул. Орликовой в районе дома 44.</t>
  </si>
  <si>
    <t>Финансирование не выделялось, срок реализации перенесен с 2015-2016 гг. на 2018 год.</t>
  </si>
  <si>
    <t xml:space="preserve">Муниципальное бюджетное дошкольное образовательное учреждение г. Мурманска № 94 </t>
  </si>
  <si>
    <t>Окончание работ, ввод объекта запланирован на 1 квартал 2016 года. Увеличение срока выполнения работ обусловлено неоднократной корректировкой проектной документации, длительным периодом комплектации и поставки теплового оборудования, отсутствием своевременного финансирования выполненных подрядчиком работ.</t>
  </si>
  <si>
    <t xml:space="preserve">Подрядчик – ООО «Пилон» (стоимость работ - 37,9 млн. руб., срок выполнения работ - 115 рабочих дней (при пятидневной рабочей неделе), начало работ определяется заявкой Заказчика, но не позднее 30 календарных дней от даты заключения контракта, контракт заключен 02.02.2015).
Источник финансирования - бюджет муниципального образования г. Мурманск.
</t>
  </si>
  <si>
    <t>МП «Развитие образования» на 2014 -2018 годы подпрограмма «Модернизация образования в городе Мурманске», ГП МО «Развитие образования Мурманской области» на 2014-2020 годы</t>
  </si>
  <si>
    <t>Комитет по образованию администрации г. Мурманска, ММКУ «Управление капитального строительства»</t>
  </si>
  <si>
    <t>окончание работ</t>
  </si>
  <si>
    <t>утверждена ПСД, 1816,5 тыс. руб.</t>
  </si>
  <si>
    <t>Муниципальное бюджетное дошкольное образовательное учреждение г. Мурманска № 121</t>
  </si>
  <si>
    <t>Финансирование не выделялось, срок реализации перенесен с 2015-2016 гг. на 2017 год.</t>
  </si>
  <si>
    <t>экспертиза проектной документации</t>
  </si>
  <si>
    <t>разработана</t>
  </si>
  <si>
    <t xml:space="preserve">Муниципальное бюджетное дошкольное образовательное учреждение г. Мурманска № 109 </t>
  </si>
  <si>
    <t xml:space="preserve">4 объекта на 443 места:
МДОУ № 121 – 60 мест, 1606,3 кв.м
объект незавершенного  строительства под детский сад по ул. Орликовой в районе дома 44 – 120 мест , 1606,3 кв.м 
МДОУ № 109 – 75 мест, 1168,0 кв.м
МДОУ № 94 – 188 мест, 1872,5
</t>
  </si>
  <si>
    <t>в стадии согласова-ния</t>
  </si>
  <si>
    <t>новым собственником рассматривается переспектива и варианты развития порта</t>
  </si>
  <si>
    <t>информация по запросу 2016 года не представлена</t>
  </si>
  <si>
    <t>включен в каталог и ПИ 2016 (стоимость 85 млн. руб., в т.ч. собственные средства  - 5 млн. руб.))</t>
  </si>
  <si>
    <t>ОАО "Мурманский продовольствен-но-вещевой рынок"</t>
  </si>
  <si>
    <t>разработан проект, ведется поиск инвесторов</t>
  </si>
  <si>
    <t>ПСД в наличии 1240 ты.руб.</t>
  </si>
  <si>
    <t xml:space="preserve">Реконструкция автомобильного рынка на ул. Подгорная </t>
  </si>
  <si>
    <t>включен в каталог и ПИ 2016 (стоимость 65 млн. руб., в т.ч. собственные средства  - 2 млн. руб.)</t>
  </si>
  <si>
    <t>ПСД в наличии 1600 ты.руб.</t>
  </si>
  <si>
    <t>2018</t>
  </si>
  <si>
    <t>Пристройка к правой части здания Первомайского рынка по ул. Щербакова, 11</t>
  </si>
  <si>
    <t>информация по запросу 2016 года не представлена в связи с неактуальностью проекта</t>
  </si>
  <si>
    <t>ООО "НВД Ком"</t>
  </si>
  <si>
    <t>по последним уточненным данным проект приостановлен, объект незавершенного строительства продается</t>
  </si>
  <si>
    <t>приостановлен</t>
  </si>
  <si>
    <t>включен в каталог, ПИ 2016 (стоимость 1632 млн. руб.), презентация проекта с апреля 2015 года находится на рассмотрении в Правительстве МО без ответа.</t>
  </si>
  <si>
    <t>ООО "Мурманский балкерный терминал"</t>
  </si>
  <si>
    <t>ПСД в разработке</t>
  </si>
  <si>
    <t>Развитие терминалов 3-го грузового района Мурманского порта</t>
  </si>
  <si>
    <t>включен в каталог, ПИ 2016</t>
  </si>
  <si>
    <t xml:space="preserve">МТФ ПАО "ГМК "Норильский никель" </t>
  </si>
  <si>
    <t xml:space="preserve">в разработке,
6900 тыс.руб. 
</t>
  </si>
  <si>
    <t>2016-2017</t>
  </si>
  <si>
    <t>Модернизация причала №1 (антикоррозийная защита шпунтовой стенки)</t>
  </si>
  <si>
    <t>включен в каталог, ПИ 2016 (стоимость 48,6 млн. руб.)</t>
  </si>
  <si>
    <t xml:space="preserve">в разработке,
1500 тыс.руб. 
</t>
  </si>
  <si>
    <t>Модернизация причала №1 (замена отбойных устройств)</t>
  </si>
  <si>
    <t>по уточненным данным на 20.02.2016 включен в каталог, ПИ 2016 (стоимость 2191,4 млн. руб. по данным организации на 01.11.2015)</t>
  </si>
  <si>
    <t>утверждена, 15599 тыс. руб.</t>
  </si>
  <si>
    <t>Перегрузочный терминал ПАО "ГМК "Норильский никель" в г. Мурманск - реконструкция причала №2</t>
  </si>
  <si>
    <t xml:space="preserve"> В ПИ 2016 - Создание технопарка по обслуживанию больших надводных и крупнотоннажных судов на базе предприятия оборонно-промышленного комплекса "35 СРЗ" ОАО "ЦС Звездочка" -сроки уточняются, обновленный проект в каталоге</t>
  </si>
  <si>
    <t>в стадии проектирования</t>
  </si>
  <si>
    <t>2016-2020</t>
  </si>
  <si>
    <t>филиал "35 СРЗ" АО "ЦС Звездочка"</t>
  </si>
  <si>
    <t>Реконструкция сухого дока и техническое перевооружение докового производства филиала «35 СРЗ» АО «ЦС Звездочка» для обеспечения докового ремонта всей номенклатуры АПЛ МСЯС и МСОН, надводных кораблей I и II рангов Северного флота, включая ТАВКР пр. 1143.5</t>
  </si>
  <si>
    <t>данных нет</t>
  </si>
  <si>
    <t>Информация о планируемой реализации проекта уточняется инициатором проекта, по запросу 2016 года данных не представили тк проект отложен на неопредленный срок</t>
  </si>
  <si>
    <t>Головное предприятие ПАО "Газпром" рассматривает экономическую целесообразность финансирования проекта ООО "Газпром флот".</t>
  </si>
  <si>
    <t>Информация о планируемой реализации проекта уточняется инициатором проекта, преокт включен в каталог, ПИ2016</t>
  </si>
  <si>
    <t xml:space="preserve">АО "Электротранспорт" </t>
  </si>
  <si>
    <t xml:space="preserve">ОАО "Электротранс-порт" </t>
  </si>
  <si>
    <t>направлена заявка на участие в ГП "Доступная среда в Мурманс-кой области" на 2016-2020 годы</t>
  </si>
  <si>
    <t>не требуется</t>
  </si>
  <si>
    <t xml:space="preserve">Обновление подвижного состава троллейбусного парка АО "Электротранспорт" </t>
  </si>
  <si>
    <t>ПАО "ММТП"</t>
  </si>
  <si>
    <t>Модернизация технологического оборудования ПАО "ММТП"</t>
  </si>
  <si>
    <t>готовность 86,6%. 2016 год - завершеие строительства очистных сооружений, системы сбора ливневых вод со складских площадей</t>
  </si>
  <si>
    <t>Ведется разработка проектно-сметной документации по объектам 1-го грузового района и фомированию акватории. Выполнены инженерные изыскания.</t>
  </si>
  <si>
    <t xml:space="preserve">В разработке,
111582 тыс.руб. с НДС
</t>
  </si>
  <si>
    <t>частная, федеральная</t>
  </si>
  <si>
    <t>Госкорпорация "Росатом" (по данным Мурманскстата - Код работы 032041219)</t>
  </si>
  <si>
    <t>в ПИ 2016 по данным Минтранса (вместо строительства экологического бункеровочного комплекса в районе причала № 20 Мурманского морского торгового порта? Реконструкции вокзала?)</t>
  </si>
  <si>
    <t>ФЦП «Развитие транспортной системы России (2010 - 2020 годы)»</t>
  </si>
  <si>
    <t>конкурсные процедуры</t>
  </si>
  <si>
    <t>Строительство и реконструкция объектов федеральной собственности в морском порту Мурманск, Мурманская область</t>
  </si>
  <si>
    <t>Ведутся работы по реконструкции морвокзала.</t>
  </si>
  <si>
    <t>проектные работы - 10,759 млн. руб.</t>
  </si>
  <si>
    <t>"Арктическая гавань" (Морской фасад) реконструкция здания морского вокзала</t>
  </si>
  <si>
    <t>ПИ 2014</t>
  </si>
  <si>
    <t>Объект сдан в январе 2015 года.</t>
  </si>
  <si>
    <t>Арктическая гавань (Морской фасад) - реконструкция пирса дальних линий</t>
  </si>
  <si>
    <t>проектные работы - 10,759 млн. руб., в т.ч. освоенные инвестиции - 5,00 млн. руб</t>
  </si>
  <si>
    <t xml:space="preserve"> разработка ПСД завершена в 2015 году (по данным Мурманскстата - Код работы 032041219) 10,5 млн. руб.</t>
  </si>
  <si>
    <t>ГП МО «Обеспечение общественного порядка и безопасности населения региона»</t>
  </si>
  <si>
    <t xml:space="preserve"> разработка ПСД, 3473,8 тыс. руб.</t>
  </si>
  <si>
    <t>данные комитета градостроителтьства и территориального развития</t>
  </si>
  <si>
    <t>АО «Агентство Мурманнедвижимость»</t>
  </si>
  <si>
    <t>Среднеэтажные жилые дома в 142-м квартале г. Мурманска  по ул. Декабристов Реконструкция  со сносом. первый второй этапы строительства.</t>
  </si>
  <si>
    <t>Среднеэтажные жилые дома в 142-м квартале г. Мурманска  по ул. Алексея Генералова. Реконструкция  со сносом. первый второй этапы строительства.</t>
  </si>
  <si>
    <t xml:space="preserve">Малоэтажная жилая застройка в местах пересечения ул. Генералова- ул. Фрунзе и ул. Фрунзе –ул. М. Горького в городе Мурманске. Реконструкция со сносом» 1 этап  строительства. Многоквартирный трехэтажный дом. </t>
  </si>
  <si>
    <t xml:space="preserve">Малоэтажная жилая застройка в местах пересечения ул. Генералова- ул. Фрунзе и ул. Фрунзе –ул. М. Горького в городе Мурманске. Реконструкция со сносом» 2 этап  строительства. Многоквартирный трехэтажный дом. </t>
  </si>
  <si>
    <t>Финансирование отсутвует.</t>
  </si>
  <si>
    <t>разработана ПСД, 6120 тыс. руб.</t>
  </si>
  <si>
    <t xml:space="preserve">Изотов </t>
  </si>
  <si>
    <t>МАУК "МГПС"</t>
  </si>
  <si>
    <t>Модернизация фонтана озеро Семеновское</t>
  </si>
  <si>
    <t>Установка световой иллюминации: вторая очередь композиции «Мурманск-100»</t>
  </si>
  <si>
    <t>Проект «Мурманская скамейка»</t>
  </si>
  <si>
    <t>Установка знака и плиты «Почетный гражданин»</t>
  </si>
  <si>
    <t>Вентиляция окна на бульваре по ул. Пушкинская и устройство 2 столбов освещения</t>
  </si>
  <si>
    <t>Устройство детской площадки Пять углов</t>
  </si>
  <si>
    <t>Светодиодная подсветка фонтанного комплекса сквера Пять углов</t>
  </si>
  <si>
    <t>Стела «Город-герой Мурманск»</t>
  </si>
  <si>
    <t>Южный въезд: Стела с макетами наград</t>
  </si>
  <si>
    <t>Набережная Семеновского озера (первая очередь)</t>
  </si>
  <si>
    <t>Сквер у здания Мурманского тралового флота</t>
  </si>
  <si>
    <t>Сквер на ул. Челюскинцев, 9 (памятник покорителям Арктики)</t>
  </si>
  <si>
    <t>Сквер и установка памятника мужества стойкости жителям города Мурманска в годы ВОВ</t>
  </si>
  <si>
    <t>Средства для выполнения мероприятий были перераспределены на ремонт объектов благоустройства согласно плану подпрограммы «Строительство и ремонт объектов внешнего благоустройства города Мурманска» на 2015-2018 годы, входящей в муниципальную программу «Развитие культуры» на 2014-2018 годы (постановление АГМ от 12.11.2013 № 3235, в ред. от 23.12.2015 № 3562)</t>
  </si>
  <si>
    <t>разработана ПСД, 600 тыс. руб.</t>
  </si>
  <si>
    <t>2015</t>
  </si>
  <si>
    <t>Ремонт бульвара "Театральный"</t>
  </si>
  <si>
    <t xml:space="preserve">1. Реализованы в 2015 году следующие мероприятия:
 - Благоустройство и ремонт сквера пр. Кольский-ул. Зои Космодемьянской;
 - Благоустройство и ремонт сквера у здания казначейства, по пр. Кирова,14/2;
 - Благоустройство и ремонт зоны отдыха  на озере «Глубокое» по ул. Крупской;
 - Благоустройство бульвара по ул. Пушкинской (приобретение и установка малых архитектурных форм);
 - Ремонт сквера по пр. Ленина,77;
 - Ремонт лестницы в районе памятника воинам 6-ой героической комсомольской батареи на пр. Ленина;
 - Ремонт ограждения в сквере около памятника С.М. Кирову;
 - Ремонт сквера по ул. Свердлова, 40;
 - Ремонт сквера по ул.Торцева,15;
 - Благоустройство сквера по пр. Кирова (установка видеонаблюдения);
 - Благоустройство сквера пр. Кольский - ул. Зои Космодемьянской (установка видеонаблюдения);
 - Ремонт якорной системы и автоматического погружения фонтана на озере «Семеновское»;
 - Ремонт фасада туалета на территории сквера у казначейства, пр. Кирова, 14/2;
 - Ремонтные работы территории озера «Глубокое» с установкой скейтбороной площадки;
 - Электромонтажные работы по установке щита учета на объекте благоустройства пер. Русанова;
 - Электромонтажные работы по установке щита учета на объекте благоустройства в районе 6-ой героической комсомольской батареи на пр. Ленина;
 - Электромонтажные работы по установке щита учета на объекте благоустройства в районе зона отдыха озеро «Семеновское»;
 - Поставка малых архитектурных форм.
 </t>
  </si>
  <si>
    <t>разработана ПСД, 400 тыс. руб.</t>
  </si>
  <si>
    <t>Ремонт сквера около ОАО "Отель""Арктика"</t>
  </si>
  <si>
    <t>разработана ПСД, 917,9 тыс. руб.</t>
  </si>
  <si>
    <t>2014</t>
  </si>
  <si>
    <t>Ремонт бульвара по ул.Пушкинской</t>
  </si>
  <si>
    <t>разработана ПСД, 7219 тыс. руб.</t>
  </si>
  <si>
    <t>Ремонт сквера на площади «Пять углов»</t>
  </si>
  <si>
    <t>Объект сдан в 2013 году.</t>
  </si>
  <si>
    <t>2013</t>
  </si>
  <si>
    <t>Ремонт сквера на пр.Ленина 2</t>
  </si>
  <si>
    <t>разработана ПСД, 268 тыс. руб.</t>
  </si>
  <si>
    <t>Ремонт сквера на ул.Карла Маркса 1</t>
  </si>
  <si>
    <t>разработана ПСД, 360,9 тыс. руб.</t>
  </si>
  <si>
    <t>Ремонт сквера на ул.Марата</t>
  </si>
  <si>
    <t>разработана ПСД, 811 тыс. руб.</t>
  </si>
  <si>
    <t>Ремонт аллея ул.Сафонова 26</t>
  </si>
  <si>
    <t>разработана ПСД, 1063,2 тыс. руб.</t>
  </si>
  <si>
    <t>Ремонт сквера по ул. Хлобыстова (аллея Поколений)</t>
  </si>
  <si>
    <t>разработана ПСД, 970,2 тыс. руб.</t>
  </si>
  <si>
    <t>Ремонт сквера около театра Северного флота (аллея Памяти)</t>
  </si>
  <si>
    <t>разработана ПСД, 672,8 тыс. руб.</t>
  </si>
  <si>
    <t>Ремонт сквера на ул. Профсоюзов д.20</t>
  </si>
  <si>
    <t>разработана ПСД, 677,8 тыс. руб.</t>
  </si>
  <si>
    <t>Ремонт бульвара по ул. Воровского (от ул. С.Перовской до лестницы)</t>
  </si>
  <si>
    <t>разработана ПСД, 502,5 тыс. руб.</t>
  </si>
  <si>
    <t>Ремонт сквера у областной библиотеки</t>
  </si>
  <si>
    <t>разработана ПСД, 915,5 тыс. руб.</t>
  </si>
  <si>
    <t>Ремонт сквера около драматического театра</t>
  </si>
  <si>
    <t>разработана ПСД, 2101,7 тыс. руб.</t>
  </si>
  <si>
    <t>Ремонт сквера ул. Ленинградская</t>
  </si>
  <si>
    <t>разработана ПСД, 663,1 тыс. руб.</t>
  </si>
  <si>
    <t>Ремонт сквера в районе школы № 1 по ул. Буркова</t>
  </si>
  <si>
    <t>Ремонт бульвара в районе школы № 1 по ул. Буркова</t>
  </si>
  <si>
    <t xml:space="preserve">Реализованы в 2015 году следующие мероприятия:
 - Благоустройство и ремонт сквера пр. Кольский-ул. Зои Космодемьянской;
 - Благоустройство и ремонт сквера у здания казначейства, по пр. Кирова,14/2;
 - Благоустройство и ремонт зоны отдыха  на озере «Глубокое» по ул. Крупской;
 - Благоустройство бульвара по ул. Пушкинской (приобретение и установка малых архитектурных форм);
 - Ремонт сквера по пр. Ленина,77;
 - Ремонт лестницы в районе памятника воинам 6-ой героической комсомольской батареи на пр. Ленина;
 - Ремонт ограждения в сквере около памятника С.М. Кирову;
 - Ремонт сквера по ул. Свердлова, 40;
 - Ремонт сквера по ул.Торцева,15;
 - Благоустройство сквера по пр. Кирова (установка видеонаблюдения);
 - Благоустройство сквера пр. Кольский - ул. Зои Космодемьянской (установка видеонаблюдения);
 - Ремонт якорной системы и автоматического погружения фонтана на озере «Семеновское»;
 - Ремонт фасада туалета на территории сквера у казначейства, пр. Кирова, 14/2;
 - Ремонтные работы территории озера «Глубокое» с установкой скейтбороной площадки;
 - Электромонтажные работы по установке щита учета на объекте благоустройства пер. Русанова;
 - Электромонтажные работы по установке щита учета на объекте благоустройства в районе 6-ой героической комсомольской батареи на пр. Ленина;
 - Электромонтажные работы по установке щита учета на объекте благоустройства в районе зона отдыха озеро «Семеновское»;
 - Поставка малых архитектурных форм.
 </t>
  </si>
  <si>
    <t>2015 - пр. Кольский-ул. Зои Космодемьянской; пр. Кирова,14/2; пр. Ленина,77, ул. Свердлова, 40; ул.Торцева,15; оз. «Глубокое» ул. Крупской; ул. Пушкинской; лестница у памятника воинам 6-ой героической комсомольской батареи на пр. Ленина; ограждения около памятника С.М. Кирову; фонтан на оз.«Семеновское»;  фасад туалета у казначейства, пр. Кирова, 14/2; щит пер. Русанова; 6-ой героической комсомольской батареи пр. Ленина; оз. «Семеновское»; на площади «Пять углов», в районе пересечения пр. Ленина с  ул. Воровского;
на ул. Ленинградская около отеля «Арктика»;  поставка малых архитектурных форм</t>
  </si>
  <si>
    <t>Ведется проектирование, планируемые сроки строительства изменены с 2013-2015гг. на 2017-2018 гг.</t>
  </si>
  <si>
    <t>в ПИ 2016 не вошел тк сроки не определены, включен в каталог</t>
  </si>
  <si>
    <t>Ведутся проектные работы. Финансирование мероприятия осуществляется в рамках реализации ГП Мурманской области «Обеспечение комфортной среды проживания населения региона», утвержденной постановлением Правительства  Мурманской области от 30.09.2013 № 571-ПП. ПОлучено положительное заключение государственной экспертизы по инженерным изысканиям.</t>
  </si>
  <si>
    <t>2013-2016 - разработка ПСД, проект включен в ПИ 2016,  каталог проектов</t>
  </si>
  <si>
    <t xml:space="preserve">ГП МО «Обеспечение комфортной среды проживания населения региона» на 2014-2020 годы </t>
  </si>
  <si>
    <t>Министерство строительства и территориаль-ного развития Мурманской области</t>
  </si>
  <si>
    <t>разработка ПСД, 284084 тыс. руб.</t>
  </si>
  <si>
    <t>Строительство не начато. Финансирование мероприятия перенесено в ГП Мурманской области «Обеспечение комфортной среды проживания населения региона», утвержденной постановлением Правительства  Мурманской области от 30.09.2013 № 571-ПП, на 2018 год.</t>
  </si>
  <si>
    <t>проект в ключен в  каталог проектов</t>
  </si>
  <si>
    <t>перенесен на 2018 год</t>
  </si>
  <si>
    <t>ГОУП "Мурманскводо-канал"</t>
  </si>
  <si>
    <t>филиал ПАО "МРСК Северо-Запада" "Колэнерго"</t>
  </si>
  <si>
    <t>разработана ПСД, 5,6 млн. руб.</t>
  </si>
  <si>
    <t>Техническое перевооружение ПС-64 с заменой трансформатора 110/35/6 кВ Т-1 25 МВА на трансформатор 110/35/6 кВ 40 МВА( 89ТП/2009 от 30.04.2009 ,50-02/368  от 09.07.2012, 27ТП/2011 от 11.03.2011 ОАО "МГЭС",ОАО "Мурманское  морское  пароходство", ФГУП "Росморпорт" )</t>
  </si>
  <si>
    <t>разработана ПСД, 7,8 млн. руб.</t>
  </si>
  <si>
    <t>Техническое перевооружение ПС 110кВ № 4 с заменой трансформаторов 2х25 на 2х40 МВА( 50-02/261 от 12.04.2011 110ТП/2007 от 14.03.2008 ОАО "Мурманскпрострой" ,ЗАО "Кипрей" )</t>
  </si>
  <si>
    <t>Олейник М.А.  8 (815 2) 482-000 доб. 25-90
Захарова Снежана Павловна 8 (815 2) 482-000 доб. 23-56</t>
  </si>
  <si>
    <t>Реконструированы ОРУ-35 кВ с полной заменой оборудования на ПС 150 кВ №6, ПС-53 с заменой трансформаторов 2х25 МВА на 2х40 МВА и ПС-81 с заменой трансформаторов 2х40 МВА на 2х25 МВА.</t>
  </si>
  <si>
    <t>проект в ключен в ПИ 2016, каталог проектов</t>
  </si>
  <si>
    <t>2008-2018</t>
  </si>
  <si>
    <t>Спрыгин М.Г. 474717</t>
  </si>
  <si>
    <t>Техническое перевооружение и реконструкция электросетевых объектов ОАО "МОЭСК" на 2012-2019 годы</t>
  </si>
  <si>
    <t>ВБС</t>
  </si>
  <si>
    <t>Всего</t>
  </si>
  <si>
    <t xml:space="preserve">СП – стратегический план
ПСЭР
МП – муниципальная программа
ПИ – план инвестобъектов
</t>
  </si>
  <si>
    <t>Ожидаемые результаты реализации проекта:</t>
  </si>
  <si>
    <t>Этапы реализации</t>
  </si>
  <si>
    <t>Краткая характеристика, цели и задачи проектов:</t>
  </si>
  <si>
    <t xml:space="preserve">Телефон, факс, е-mail куратора </t>
  </si>
  <si>
    <t>Куратор проекта:</t>
  </si>
  <si>
    <t xml:space="preserve">Телефон, факс, е-mail руководителя </t>
  </si>
  <si>
    <t>Руководитель:</t>
  </si>
  <si>
    <t>Фактический адрес:</t>
  </si>
  <si>
    <t>Юридический адрес:</t>
  </si>
  <si>
    <t>Примечание на 01.04.2016</t>
  </si>
  <si>
    <t>Примечание на 01.01.2015</t>
  </si>
  <si>
    <t>Примечание (реестр)</t>
  </si>
  <si>
    <t>Куратор объекта &lt;5&gt;</t>
  </si>
  <si>
    <t>Степень готовности (этап исполнения) &lt;4&gt;</t>
  </si>
  <si>
    <t>Наличие ПСД (в разработке/ утверждена), стоимость разработки ПСД</t>
  </si>
  <si>
    <t>Год ввода объекта в эксплуа-тацию</t>
  </si>
  <si>
    <t>Планируе-мые сроки строитель-ства</t>
  </si>
  <si>
    <t>Полная стоимость строитель-ства объекта &lt;3&gt; (тыс. руб.)</t>
  </si>
  <si>
    <t>Источники финансирования &lt;2&gt; (тыс. руб.)</t>
  </si>
  <si>
    <t>Потреб-ность в финанси-ровании &lt;1&gt; (тыс. руб.)</t>
  </si>
  <si>
    <t>Форма собственности</t>
  </si>
  <si>
    <t>Исполнитель на 01.01.2016</t>
  </si>
  <si>
    <t>Источники финансирования в 2016 году (тыс. руб.)</t>
  </si>
  <si>
    <t>Источники финансирования в 2015 году (тыс. руб.)</t>
  </si>
  <si>
    <t>Причины невыполнения мероприятий</t>
  </si>
  <si>
    <t xml:space="preserve">Выполнение мероприятий в 2015 году </t>
  </si>
  <si>
    <r>
      <t xml:space="preserve">Наименование инвестиционного проекта
</t>
    </r>
    <r>
      <rPr>
        <sz val="12"/>
        <rFont val="Times New Roman"/>
        <family val="1"/>
        <charset val="204"/>
      </rPr>
      <t>(жирным – стратегический проект,
курсивом – проект в каталоге проектов,
цветом – проект в плане инвестобъектов инфраструктуры города Мурманска на 2016 г. (ПИ2016))</t>
    </r>
    <r>
      <rPr>
        <b/>
        <sz val="12"/>
        <rFont val="Times New Roman"/>
        <family val="1"/>
        <charset val="204"/>
      </rPr>
      <t xml:space="preserve">
</t>
    </r>
  </si>
  <si>
    <t xml:space="preserve">№ </t>
  </si>
  <si>
    <t>№ в плане</t>
  </si>
  <si>
    <t>№ в реестре</t>
  </si>
  <si>
    <t xml:space="preserve">СОЗДАНИЯ ИНВЕСТИЦИОННЫХ ОБЪЕКТОВ И ОБЪЕКТОВ ИНФРАСТРУКТУРЫ В МУРМАНСКЕ НА 2015 ГОД* </t>
  </si>
  <si>
    <t>Каталог (аннотации проектов)</t>
  </si>
  <si>
    <t>План создания инвестиционных объектов и объектов инфраструктуры в городе Мурманске по состоянию на 18/02/2016</t>
  </si>
  <si>
    <t>ОТЧЕТ О РЕАЛИЗАЦИИ ПЛАНА</t>
  </si>
  <si>
    <t>Реестр инвестиционных проектов на территории муниципального образования город Мурманск на 01.04.2016</t>
  </si>
  <si>
    <t>2012-2019</t>
  </si>
  <si>
    <t>Осуществлялась реконструкция воздушных и кабельных линий различного уровня напряжения, замена, строительство и модернизация трансформаторных подстанций, технологическое присоединение к электрическим сетям.</t>
  </si>
  <si>
    <t xml:space="preserve">ПСД разработана, имеется положительное заключение государственной экспертизы.
Для размещения Центра планируется использовать здание по ул. Папанина, д. 18 в городе Мурманске после проведения его реконструкции. Здание двухэтажное, 1957 года постройки, имеет деревянные перекрытия. Общая площадь здания 1148 кв.м. После реконструкции здание будет оснащено необходимым технологическим оборудованием, системой видеонаблюдения, пожарно-охранной сигнализацией, системой контроля управления доступом.
</t>
  </si>
  <si>
    <t>Объект "Реконструкция пирса дальних линий" сдан в январе 2015 года, ведется реконструкция морского вокзала (включен в каталог проектов, в ПИ 2016 - объект "Строительство и реконструкция объектов федеральной собственности в морском порту Мурманск, Мурманская область",  по данным Минтранса проект в стадии конкурсных процедур)</t>
  </si>
  <si>
    <r>
      <t>18.09.2015 объявлен конкурс с ограниченным участием на выполнение работ по стройке: «Строительство и реконструкция объектов федеральной собственности в морском порту Мурманск, Мурманская область.</t>
    </r>
    <r>
      <rPr>
        <b/>
        <sz val="10"/>
        <rFont val="Times New Roman"/>
        <family val="1"/>
        <charset val="204"/>
      </rPr>
      <t xml:space="preserve"> Реконструкция здания морского вокзала, Мурманская область»</t>
    </r>
  </si>
  <si>
    <t>ООО "Международный деловой центр "Мурман"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</si>
</sst>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9"/>
      <name val="Times New Roman"/>
      <family val="1"/>
      <charset val="204"/>
    </font>
    <font>
      <sz val="11"/>
      <name val="Arial Narrow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7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165" fontId="1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5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5" fillId="3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5" fontId="19" fillId="3" borderId="1" xfId="0" applyNumberFormat="1" applyFont="1" applyFill="1" applyBorder="1" applyAlignment="1">
      <alignment horizontal="center" vertical="center" wrapText="1"/>
    </xf>
    <xf numFmtId="165" fontId="19" fillId="3" borderId="1" xfId="3" applyNumberFormat="1" applyFont="1" applyFill="1" applyBorder="1" applyAlignment="1">
      <alignment horizontal="center" vertical="center" wrapText="1"/>
    </xf>
    <xf numFmtId="165" fontId="2" fillId="3" borderId="1" xfId="3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" fillId="3" borderId="0" xfId="0" applyFont="1" applyFill="1" applyBorder="1"/>
    <xf numFmtId="165" fontId="2" fillId="3" borderId="1" xfId="0" applyNumberFormat="1" applyFont="1" applyFill="1" applyBorder="1" applyAlignment="1">
      <alignment horizontal="center" vertical="center" shrinkToFit="1"/>
    </xf>
    <xf numFmtId="164" fontId="1" fillId="3" borderId="1" xfId="0" applyNumberFormat="1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 shrinkToFit="1"/>
    </xf>
    <xf numFmtId="165" fontId="1" fillId="3" borderId="1" xfId="0" applyNumberFormat="1" applyFont="1" applyFill="1" applyBorder="1" applyAlignment="1">
      <alignment horizontal="center" vertical="center"/>
    </xf>
    <xf numFmtId="165" fontId="19" fillId="3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/>
    </xf>
    <xf numFmtId="9" fontId="2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top" wrapText="1"/>
    </xf>
    <xf numFmtId="0" fontId="21" fillId="3" borderId="1" xfId="0" applyFont="1" applyFill="1" applyBorder="1" applyAlignment="1">
      <alignment horizontal="center" vertical="center" wrapText="1"/>
    </xf>
    <xf numFmtId="165" fontId="21" fillId="3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top" wrapText="1"/>
    </xf>
    <xf numFmtId="0" fontId="22" fillId="3" borderId="3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shrinkToFit="1"/>
    </xf>
    <xf numFmtId="3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19" fillId="0" borderId="5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wrapText="1"/>
    </xf>
    <xf numFmtId="0" fontId="18" fillId="3" borderId="1" xfId="0" applyFont="1" applyFill="1" applyBorder="1" applyAlignment="1">
      <alignment horizontal="left" vertical="center" wrapText="1"/>
    </xf>
    <xf numFmtId="0" fontId="24" fillId="0" borderId="0" xfId="0" applyFont="1" applyFill="1"/>
    <xf numFmtId="0" fontId="8" fillId="3" borderId="0" xfId="0" applyFont="1" applyFill="1" applyAlignment="1">
      <alignment horizontal="left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6" fillId="4" borderId="0" xfId="0" applyFont="1" applyFill="1"/>
    <xf numFmtId="0" fontId="15" fillId="4" borderId="0" xfId="0" applyFont="1" applyFill="1"/>
    <xf numFmtId="0" fontId="17" fillId="3" borderId="1" xfId="0" applyFont="1" applyFill="1" applyBorder="1" applyAlignment="1">
      <alignment horizontal="center" vertical="center" wrapText="1"/>
    </xf>
    <xf numFmtId="0" fontId="24" fillId="3" borderId="0" xfId="0" applyFont="1" applyFill="1"/>
    <xf numFmtId="0" fontId="6" fillId="0" borderId="0" xfId="0" applyFont="1"/>
    <xf numFmtId="0" fontId="2" fillId="2" borderId="3" xfId="0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/>
    <xf numFmtId="0" fontId="2" fillId="3" borderId="1" xfId="0" applyFont="1" applyFill="1" applyBorder="1"/>
    <xf numFmtId="0" fontId="16" fillId="3" borderId="0" xfId="0" applyFont="1" applyFill="1" applyBorder="1"/>
    <xf numFmtId="0" fontId="9" fillId="0" borderId="2" xfId="0" applyFont="1" applyFill="1" applyBorder="1" applyAlignment="1">
      <alignment vertical="center" wrapText="1"/>
    </xf>
  </cellXfs>
  <cellStyles count="4">
    <cellStyle name="Гиперссылка 2" xfId="1"/>
    <cellStyle name="Обычный" xfId="0" builtinId="0"/>
    <cellStyle name="Финансовый" xfId="3" builtinId="3"/>
    <cellStyle name="Финансовый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../../../../../../Users/Medvedeva/AppData/Local/Microsoft/Windows/Temporary%20Internet%20Files/Content.MSO/6F0F5DD9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\\citymurmansk.local\..\..\..\Users\Medvedeva\AppData\Local\Microsoft\Windows\Temporary%20Internet%20Files\Content.MSO\6F0F5DD9.xlsx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N107"/>
  <sheetViews>
    <sheetView showZeros="0" zoomScale="80" zoomScaleNormal="80" zoomScalePageLayoutView="85" workbookViewId="0">
      <pane xSplit="2" ySplit="8" topLeftCell="C91" activePane="bottomRight" state="frozen"/>
      <selection pane="topRight" activeCell="C1" sqref="C1"/>
      <selection pane="bottomLeft" activeCell="A8" sqref="A8"/>
      <selection pane="bottomRight" activeCell="Q92" sqref="Q92"/>
    </sheetView>
  </sheetViews>
  <sheetFormatPr defaultColWidth="9.109375" defaultRowHeight="14.4" x14ac:dyDescent="0.3"/>
  <cols>
    <col min="1" max="1" width="3.6640625" style="7" customWidth="1"/>
    <col min="2" max="2" width="52.44140625" style="32" customWidth="1"/>
    <col min="3" max="3" width="22.6640625" style="32" customWidth="1"/>
    <col min="4" max="4" width="13" style="32" customWidth="1"/>
    <col min="5" max="5" width="12.6640625" style="33" customWidth="1"/>
    <col min="6" max="6" width="9.77734375" style="33" customWidth="1"/>
    <col min="7" max="7" width="7.88671875" style="33" customWidth="1"/>
    <col min="8" max="8" width="10.88671875" style="33" customWidth="1"/>
    <col min="9" max="9" width="10.5546875" style="33" customWidth="1"/>
    <col min="10" max="10" width="15.33203125" style="33" customWidth="1"/>
    <col min="11" max="11" width="13" style="33" customWidth="1"/>
    <col min="12" max="12" width="15.6640625" style="32" customWidth="1"/>
    <col min="13" max="13" width="17.109375" style="34" hidden="1" customWidth="1"/>
    <col min="14" max="14" width="33.6640625" style="32" customWidth="1"/>
    <col min="15" max="16384" width="9.109375" style="7"/>
  </cols>
  <sheetData>
    <row r="1" spans="1:14" ht="17.399999999999999" x14ac:dyDescent="0.3">
      <c r="A1" s="49" t="s">
        <v>187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6" customHeight="1" x14ac:dyDescent="0.3">
      <c r="A2" s="51" t="s">
        <v>250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s="10" customFormat="1" ht="17.399999999999999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8"/>
    </row>
    <row r="4" spans="1:14" ht="15.75" customHeight="1" x14ac:dyDescent="0.3">
      <c r="A4" s="44" t="s">
        <v>0</v>
      </c>
      <c r="B4" s="44" t="s">
        <v>1</v>
      </c>
      <c r="C4" s="44" t="s">
        <v>2</v>
      </c>
      <c r="D4" s="44" t="s">
        <v>3</v>
      </c>
      <c r="E4" s="50" t="s">
        <v>4</v>
      </c>
      <c r="F4" s="50"/>
      <c r="G4" s="50"/>
      <c r="H4" s="50"/>
      <c r="I4" s="50"/>
      <c r="J4" s="50"/>
      <c r="K4" s="50"/>
      <c r="L4" s="11"/>
      <c r="M4" s="12"/>
      <c r="N4" s="13"/>
    </row>
    <row r="5" spans="1:14" ht="83.25" customHeight="1" x14ac:dyDescent="0.3">
      <c r="A5" s="44"/>
      <c r="B5" s="44"/>
      <c r="C5" s="44"/>
      <c r="D5" s="44"/>
      <c r="E5" s="50" t="s">
        <v>5</v>
      </c>
      <c r="F5" s="50" t="s">
        <v>6</v>
      </c>
      <c r="G5" s="50" t="s">
        <v>7</v>
      </c>
      <c r="H5" s="50" t="s">
        <v>8</v>
      </c>
      <c r="I5" s="50"/>
      <c r="J5" s="50" t="s">
        <v>9</v>
      </c>
      <c r="K5" s="50" t="s">
        <v>10</v>
      </c>
      <c r="L5" s="44" t="s">
        <v>11</v>
      </c>
      <c r="M5" s="48" t="s">
        <v>12</v>
      </c>
      <c r="N5" s="44" t="s">
        <v>12</v>
      </c>
    </row>
    <row r="6" spans="1:14" ht="15.6" x14ac:dyDescent="0.3">
      <c r="A6" s="44"/>
      <c r="B6" s="44"/>
      <c r="C6" s="44"/>
      <c r="D6" s="44"/>
      <c r="E6" s="50"/>
      <c r="F6" s="50"/>
      <c r="G6" s="50"/>
      <c r="H6" s="14" t="s">
        <v>13</v>
      </c>
      <c r="I6" s="14" t="s">
        <v>14</v>
      </c>
      <c r="J6" s="50"/>
      <c r="K6" s="50"/>
      <c r="L6" s="44"/>
      <c r="M6" s="48"/>
      <c r="N6" s="44"/>
    </row>
    <row r="7" spans="1:14" ht="15.75" customHeight="1" x14ac:dyDescent="0.3">
      <c r="A7" s="44" t="s">
        <v>15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ht="15" customHeight="1" x14ac:dyDescent="0.3">
      <c r="A8" s="43" t="s">
        <v>16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ht="31.5" customHeight="1" x14ac:dyDescent="0.3">
      <c r="A9" s="1">
        <v>1</v>
      </c>
      <c r="B9" s="1" t="s">
        <v>17</v>
      </c>
      <c r="C9" s="1" t="s">
        <v>18</v>
      </c>
      <c r="D9" s="1" t="s">
        <v>19</v>
      </c>
      <c r="E9" s="5"/>
      <c r="F9" s="5"/>
      <c r="G9" s="5"/>
      <c r="H9" s="5">
        <v>4228.4650000000001</v>
      </c>
      <c r="I9" s="5"/>
      <c r="J9" s="5"/>
      <c r="K9" s="5">
        <v>4228.4650000000001</v>
      </c>
      <c r="L9" s="1" t="s">
        <v>20</v>
      </c>
      <c r="M9" s="15" t="s">
        <v>242</v>
      </c>
      <c r="N9" s="1"/>
    </row>
    <row r="10" spans="1:14" ht="41.4" x14ac:dyDescent="0.3">
      <c r="A10" s="1">
        <f>A9+1</f>
        <v>2</v>
      </c>
      <c r="B10" s="1" t="s">
        <v>21</v>
      </c>
      <c r="C10" s="1" t="s">
        <v>22</v>
      </c>
      <c r="D10" s="1" t="s">
        <v>225</v>
      </c>
      <c r="E10" s="5"/>
      <c r="F10" s="5"/>
      <c r="G10" s="5"/>
      <c r="H10" s="5">
        <v>1524.0932</v>
      </c>
      <c r="I10" s="5"/>
      <c r="J10" s="5"/>
      <c r="K10" s="5">
        <v>1524.0932</v>
      </c>
      <c r="L10" s="1" t="s">
        <v>20</v>
      </c>
      <c r="M10" s="15" t="s">
        <v>243</v>
      </c>
      <c r="N10" s="1" t="s">
        <v>226</v>
      </c>
    </row>
    <row r="11" spans="1:14" ht="27.6" x14ac:dyDescent="0.3">
      <c r="A11" s="1">
        <f t="shared" ref="A11:A16" si="0">A10+1</f>
        <v>3</v>
      </c>
      <c r="B11" s="1" t="s">
        <v>23</v>
      </c>
      <c r="C11" s="1" t="s">
        <v>24</v>
      </c>
      <c r="D11" s="1" t="s">
        <v>208</v>
      </c>
      <c r="E11" s="5"/>
      <c r="F11" s="5">
        <v>415.08300000000003</v>
      </c>
      <c r="G11" s="5"/>
      <c r="H11" s="5">
        <v>0.5</v>
      </c>
      <c r="I11" s="5"/>
      <c r="J11" s="5"/>
      <c r="K11" s="5">
        <f>415.583+14.92</f>
        <v>430.50300000000004</v>
      </c>
      <c r="L11" s="1" t="s">
        <v>20</v>
      </c>
      <c r="M11" s="15" t="s">
        <v>243</v>
      </c>
      <c r="N11" s="1" t="s">
        <v>207</v>
      </c>
    </row>
    <row r="12" spans="1:14" ht="41.4" x14ac:dyDescent="0.3">
      <c r="A12" s="1">
        <f t="shared" si="0"/>
        <v>4</v>
      </c>
      <c r="B12" s="1" t="s">
        <v>25</v>
      </c>
      <c r="C12" s="1" t="s">
        <v>24</v>
      </c>
      <c r="D12" s="1" t="s">
        <v>103</v>
      </c>
      <c r="E12" s="5"/>
      <c r="F12" s="5">
        <v>144.95349999999999</v>
      </c>
      <c r="G12" s="5"/>
      <c r="H12" s="5">
        <v>3.1126</v>
      </c>
      <c r="I12" s="5"/>
      <c r="J12" s="5"/>
      <c r="K12" s="5">
        <f>148.0661+4.322</f>
        <v>152.38810000000001</v>
      </c>
      <c r="L12" s="1" t="s">
        <v>20</v>
      </c>
      <c r="M12" s="15" t="s">
        <v>242</v>
      </c>
      <c r="N12" s="1" t="s">
        <v>206</v>
      </c>
    </row>
    <row r="13" spans="1:14" ht="27.6" x14ac:dyDescent="0.3">
      <c r="A13" s="1">
        <f t="shared" si="0"/>
        <v>5</v>
      </c>
      <c r="B13" s="1" t="s">
        <v>27</v>
      </c>
      <c r="C13" s="1" t="s">
        <v>24</v>
      </c>
      <c r="D13" s="1" t="s">
        <v>211</v>
      </c>
      <c r="E13" s="5"/>
      <c r="F13" s="5"/>
      <c r="G13" s="5"/>
      <c r="H13" s="5"/>
      <c r="I13" s="5"/>
      <c r="J13" s="5">
        <f>6281.3+276.33935</f>
        <v>6557.6393500000004</v>
      </c>
      <c r="K13" s="5">
        <f>6281.3+276.33935</f>
        <v>6557.6393500000004</v>
      </c>
      <c r="L13" s="1" t="s">
        <v>209</v>
      </c>
      <c r="M13" s="15" t="s">
        <v>243</v>
      </c>
      <c r="N13" s="1" t="s">
        <v>29</v>
      </c>
    </row>
    <row r="14" spans="1:14" ht="66.599999999999994" customHeight="1" x14ac:dyDescent="0.3">
      <c r="A14" s="1">
        <f t="shared" si="0"/>
        <v>6</v>
      </c>
      <c r="B14" s="1" t="s">
        <v>30</v>
      </c>
      <c r="C14" s="1" t="s">
        <v>31</v>
      </c>
      <c r="D14" s="1" t="s">
        <v>53</v>
      </c>
      <c r="E14" s="5"/>
      <c r="F14" s="5"/>
      <c r="G14" s="5"/>
      <c r="H14" s="5">
        <v>22.097999999999999</v>
      </c>
      <c r="I14" s="5"/>
      <c r="J14" s="5"/>
      <c r="K14" s="5">
        <v>849</v>
      </c>
      <c r="L14" s="1" t="s">
        <v>28</v>
      </c>
      <c r="M14" s="15" t="s">
        <v>242</v>
      </c>
      <c r="N14" s="4" t="s">
        <v>259</v>
      </c>
    </row>
    <row r="15" spans="1:14" ht="88.5" customHeight="1" x14ac:dyDescent="0.3">
      <c r="A15" s="1">
        <f t="shared" si="0"/>
        <v>7</v>
      </c>
      <c r="B15" s="1" t="s">
        <v>37</v>
      </c>
      <c r="C15" s="1" t="s">
        <v>38</v>
      </c>
      <c r="D15" s="1" t="s">
        <v>32</v>
      </c>
      <c r="E15" s="5"/>
      <c r="F15" s="5">
        <v>183.9</v>
      </c>
      <c r="G15" s="5">
        <v>182</v>
      </c>
      <c r="H15" s="5"/>
      <c r="I15" s="5"/>
      <c r="J15" s="5"/>
      <c r="K15" s="5">
        <v>443.3</v>
      </c>
      <c r="L15" s="1" t="s">
        <v>20</v>
      </c>
      <c r="M15" s="15" t="s">
        <v>241</v>
      </c>
      <c r="N15" s="1" t="s">
        <v>269</v>
      </c>
    </row>
    <row r="16" spans="1:14" s="19" customFormat="1" ht="147.6" customHeight="1" x14ac:dyDescent="0.25">
      <c r="A16" s="1">
        <f t="shared" si="0"/>
        <v>8</v>
      </c>
      <c r="B16" s="1" t="s">
        <v>251</v>
      </c>
      <c r="C16" s="4" t="s">
        <v>64</v>
      </c>
      <c r="D16" s="1" t="s">
        <v>252</v>
      </c>
      <c r="E16" s="16"/>
      <c r="F16" s="16"/>
      <c r="G16" s="16"/>
      <c r="H16" s="16"/>
      <c r="I16" s="16"/>
      <c r="J16" s="17">
        <v>52.743000000000002</v>
      </c>
      <c r="K16" s="17">
        <v>52.743000000000002</v>
      </c>
      <c r="L16" s="1" t="s">
        <v>130</v>
      </c>
      <c r="M16" s="15" t="s">
        <v>244</v>
      </c>
      <c r="N16" s="18" t="s">
        <v>260</v>
      </c>
    </row>
    <row r="17" spans="1:14" ht="19.5" customHeight="1" x14ac:dyDescent="0.3">
      <c r="A17" s="43" t="s">
        <v>40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42" customHeight="1" x14ac:dyDescent="0.3">
      <c r="A18" s="1">
        <f>A16+1</f>
        <v>9</v>
      </c>
      <c r="B18" s="1" t="s">
        <v>41</v>
      </c>
      <c r="C18" s="1" t="s">
        <v>42</v>
      </c>
      <c r="D18" s="1" t="s">
        <v>32</v>
      </c>
      <c r="E18" s="5"/>
      <c r="F18" s="5"/>
      <c r="G18" s="5"/>
      <c r="H18" s="5">
        <f>96+97.4</f>
        <v>193.4</v>
      </c>
      <c r="I18" s="5"/>
      <c r="J18" s="5">
        <f>K18-SUM(E18:I18)</f>
        <v>-2.6999999999986812E-2</v>
      </c>
      <c r="K18" s="5">
        <f>184.3+9.073</f>
        <v>193.37300000000002</v>
      </c>
      <c r="L18" s="1" t="s">
        <v>20</v>
      </c>
      <c r="M18" s="15" t="s">
        <v>241</v>
      </c>
      <c r="N18" s="1" t="s">
        <v>261</v>
      </c>
    </row>
    <row r="19" spans="1:14" s="20" customFormat="1" ht="55.2" x14ac:dyDescent="0.25">
      <c r="A19" s="1">
        <f>A18+1</f>
        <v>10</v>
      </c>
      <c r="B19" s="1" t="s">
        <v>46</v>
      </c>
      <c r="C19" s="1" t="s">
        <v>47</v>
      </c>
      <c r="D19" s="1" t="s">
        <v>211</v>
      </c>
      <c r="E19" s="2"/>
      <c r="F19" s="2"/>
      <c r="G19" s="2"/>
      <c r="H19" s="2"/>
      <c r="I19" s="2"/>
      <c r="J19" s="3">
        <v>247.2</v>
      </c>
      <c r="K19" s="3">
        <f>(247200+6120)/1000</f>
        <v>253.32</v>
      </c>
      <c r="L19" s="2" t="s">
        <v>49</v>
      </c>
      <c r="M19" s="15" t="s">
        <v>241</v>
      </c>
      <c r="N19" s="1" t="s">
        <v>50</v>
      </c>
    </row>
    <row r="20" spans="1:14" ht="19.5" customHeight="1" x14ac:dyDescent="0.3">
      <c r="A20" s="43" t="s">
        <v>51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1:14" ht="30.75" customHeight="1" x14ac:dyDescent="0.3">
      <c r="A21" s="1">
        <f>A19+1</f>
        <v>11</v>
      </c>
      <c r="B21" s="1" t="s">
        <v>52</v>
      </c>
      <c r="C21" s="1" t="s">
        <v>47</v>
      </c>
      <c r="D21" s="5" t="s">
        <v>211</v>
      </c>
      <c r="E21" s="5"/>
      <c r="F21" s="5"/>
      <c r="G21" s="5"/>
      <c r="H21" s="5"/>
      <c r="I21" s="5"/>
      <c r="J21" s="5">
        <v>55.3187</v>
      </c>
      <c r="K21" s="5">
        <f>55.3187+2.8</f>
        <v>58.118699999999997</v>
      </c>
      <c r="L21" s="1" t="s">
        <v>209</v>
      </c>
      <c r="M21" s="15" t="s">
        <v>241</v>
      </c>
      <c r="N21" s="1" t="s">
        <v>210</v>
      </c>
    </row>
    <row r="22" spans="1:14" ht="64.5" customHeight="1" x14ac:dyDescent="0.3">
      <c r="A22" s="1">
        <f>A21+1</f>
        <v>12</v>
      </c>
      <c r="B22" s="1" t="s">
        <v>229</v>
      </c>
      <c r="C22" s="4" t="s">
        <v>230</v>
      </c>
      <c r="D22" s="1" t="s">
        <v>48</v>
      </c>
      <c r="E22" s="5">
        <v>124.2</v>
      </c>
      <c r="F22" s="5"/>
      <c r="G22" s="5"/>
      <c r="H22" s="5"/>
      <c r="I22" s="5"/>
      <c r="J22" s="5"/>
      <c r="K22" s="5">
        <v>124.152</v>
      </c>
      <c r="L22" s="1" t="s">
        <v>20</v>
      </c>
      <c r="M22" s="15" t="s">
        <v>244</v>
      </c>
      <c r="N22" s="1" t="s">
        <v>231</v>
      </c>
    </row>
    <row r="23" spans="1:14" s="19" customFormat="1" ht="64.5" customHeight="1" x14ac:dyDescent="0.25">
      <c r="A23" s="4">
        <f>A22+1</f>
        <v>13</v>
      </c>
      <c r="B23" s="1" t="s">
        <v>232</v>
      </c>
      <c r="C23" s="4" t="s">
        <v>270</v>
      </c>
      <c r="D23" s="17" t="s">
        <v>53</v>
      </c>
      <c r="E23" s="17"/>
      <c r="F23" s="17"/>
      <c r="G23" s="17"/>
      <c r="H23" s="17"/>
      <c r="I23" s="17"/>
      <c r="J23" s="17"/>
      <c r="K23" s="1"/>
      <c r="L23" s="1" t="s">
        <v>209</v>
      </c>
      <c r="M23" s="15" t="s">
        <v>244</v>
      </c>
      <c r="N23" s="1" t="s">
        <v>233</v>
      </c>
    </row>
    <row r="24" spans="1:14" ht="23.25" customHeight="1" x14ac:dyDescent="0.3">
      <c r="A24" s="44" t="s">
        <v>56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ht="23.25" customHeight="1" x14ac:dyDescent="0.3">
      <c r="A25" s="43" t="s">
        <v>57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1:14" ht="28.5" customHeight="1" x14ac:dyDescent="0.3">
      <c r="A26" s="1">
        <f>A23+1</f>
        <v>14</v>
      </c>
      <c r="B26" s="1" t="s">
        <v>58</v>
      </c>
      <c r="C26" s="1" t="s">
        <v>59</v>
      </c>
      <c r="D26" s="1" t="s">
        <v>262</v>
      </c>
      <c r="E26" s="17">
        <v>55628.7</v>
      </c>
      <c r="F26" s="5"/>
      <c r="G26" s="5"/>
      <c r="H26" s="21">
        <v>89325.9</v>
      </c>
      <c r="I26" s="5"/>
      <c r="J26" s="5"/>
      <c r="K26" s="21">
        <v>144954.6</v>
      </c>
      <c r="L26" s="1" t="s">
        <v>20</v>
      </c>
      <c r="M26" s="15" t="s">
        <v>243</v>
      </c>
      <c r="N26" s="1" t="s">
        <v>212</v>
      </c>
    </row>
    <row r="27" spans="1:14" ht="146.25" customHeight="1" x14ac:dyDescent="0.3">
      <c r="A27" s="1">
        <f>A26+1</f>
        <v>15</v>
      </c>
      <c r="B27" s="1" t="s">
        <v>60</v>
      </c>
      <c r="C27" s="1" t="s">
        <v>31</v>
      </c>
      <c r="D27" s="1" t="s">
        <v>87</v>
      </c>
      <c r="E27" s="5">
        <v>757.51400000000001</v>
      </c>
      <c r="F27" s="5"/>
      <c r="G27" s="5"/>
      <c r="H27" s="5"/>
      <c r="I27" s="5"/>
      <c r="J27" s="5"/>
      <c r="K27" s="5">
        <v>757.51400000000001</v>
      </c>
      <c r="L27" s="1" t="s">
        <v>20</v>
      </c>
      <c r="M27" s="15" t="s">
        <v>243</v>
      </c>
      <c r="N27" s="1" t="s">
        <v>61</v>
      </c>
    </row>
    <row r="28" spans="1:14" ht="30.75" customHeight="1" x14ac:dyDescent="0.3">
      <c r="A28" s="1">
        <f>A27+1</f>
        <v>16</v>
      </c>
      <c r="B28" s="1" t="s">
        <v>235</v>
      </c>
      <c r="C28" s="1" t="s">
        <v>236</v>
      </c>
      <c r="D28" s="1" t="s">
        <v>127</v>
      </c>
      <c r="E28" s="5">
        <v>36959.599999999999</v>
      </c>
      <c r="F28" s="5"/>
      <c r="G28" s="5"/>
      <c r="H28" s="5"/>
      <c r="I28" s="5"/>
      <c r="J28" s="5"/>
      <c r="K28" s="5">
        <v>36959.599999999999</v>
      </c>
      <c r="L28" s="1" t="s">
        <v>20</v>
      </c>
      <c r="M28" s="15" t="s">
        <v>244</v>
      </c>
      <c r="N28" s="1" t="s">
        <v>253</v>
      </c>
    </row>
    <row r="29" spans="1:14" ht="30.75" customHeight="1" x14ac:dyDescent="0.3">
      <c r="A29" s="1">
        <f>A28+1</f>
        <v>17</v>
      </c>
      <c r="B29" s="1" t="s">
        <v>234</v>
      </c>
      <c r="C29" s="1" t="s">
        <v>236</v>
      </c>
      <c r="D29" s="1" t="s">
        <v>237</v>
      </c>
      <c r="E29" s="5">
        <v>42002.81</v>
      </c>
      <c r="F29" s="5"/>
      <c r="G29" s="5"/>
      <c r="H29" s="5"/>
      <c r="I29" s="5"/>
      <c r="J29" s="5"/>
      <c r="K29" s="5">
        <v>42002.81</v>
      </c>
      <c r="L29" s="1" t="s">
        <v>20</v>
      </c>
      <c r="M29" s="15" t="s">
        <v>244</v>
      </c>
      <c r="N29" s="1" t="s">
        <v>253</v>
      </c>
    </row>
    <row r="30" spans="1:14" ht="120.75" customHeight="1" x14ac:dyDescent="0.3">
      <c r="A30" s="1">
        <f t="shared" ref="A30:A33" si="1">A29+1</f>
        <v>18</v>
      </c>
      <c r="B30" s="1" t="s">
        <v>197</v>
      </c>
      <c r="C30" s="1" t="s">
        <v>194</v>
      </c>
      <c r="D30" s="1" t="s">
        <v>192</v>
      </c>
      <c r="E30" s="5">
        <v>1082</v>
      </c>
      <c r="F30" s="5"/>
      <c r="G30" s="5"/>
      <c r="H30" s="5"/>
      <c r="I30" s="5"/>
      <c r="J30" s="5">
        <v>1253.2570000000001</v>
      </c>
      <c r="K30" s="5">
        <v>2440</v>
      </c>
      <c r="L30" s="1" t="s">
        <v>28</v>
      </c>
      <c r="M30" s="15" t="s">
        <v>243</v>
      </c>
      <c r="N30" s="1" t="s">
        <v>193</v>
      </c>
    </row>
    <row r="31" spans="1:14" ht="80.400000000000006" customHeight="1" x14ac:dyDescent="0.3">
      <c r="A31" s="1">
        <f t="shared" si="1"/>
        <v>19</v>
      </c>
      <c r="B31" s="1" t="s">
        <v>195</v>
      </c>
      <c r="C31" s="1" t="s">
        <v>194</v>
      </c>
      <c r="D31" s="1" t="s">
        <v>87</v>
      </c>
      <c r="E31" s="5">
        <v>381</v>
      </c>
      <c r="F31" s="5"/>
      <c r="G31" s="5"/>
      <c r="H31" s="5"/>
      <c r="I31" s="5"/>
      <c r="J31" s="5">
        <v>1056.047</v>
      </c>
      <c r="K31" s="5">
        <v>1478</v>
      </c>
      <c r="L31" s="1" t="s">
        <v>20</v>
      </c>
      <c r="M31" s="15" t="s">
        <v>244</v>
      </c>
      <c r="N31" s="4" t="s">
        <v>198</v>
      </c>
    </row>
    <row r="32" spans="1:14" ht="84" customHeight="1" x14ac:dyDescent="0.3">
      <c r="A32" s="1">
        <f>A31+1</f>
        <v>20</v>
      </c>
      <c r="B32" s="1" t="s">
        <v>196</v>
      </c>
      <c r="C32" s="1" t="s">
        <v>194</v>
      </c>
      <c r="D32" s="1" t="s">
        <v>192</v>
      </c>
      <c r="E32" s="5">
        <v>1158</v>
      </c>
      <c r="F32" s="5"/>
      <c r="G32" s="5"/>
      <c r="H32" s="5"/>
      <c r="I32" s="5"/>
      <c r="J32" s="5">
        <v>1111.548</v>
      </c>
      <c r="K32" s="5">
        <v>2374</v>
      </c>
      <c r="L32" s="1" t="s">
        <v>28</v>
      </c>
      <c r="M32" s="15" t="s">
        <v>244</v>
      </c>
      <c r="N32" s="1"/>
    </row>
    <row r="33" spans="1:14" ht="58.5" customHeight="1" x14ac:dyDescent="0.3">
      <c r="A33" s="1">
        <f t="shared" si="1"/>
        <v>21</v>
      </c>
      <c r="B33" s="1" t="s">
        <v>63</v>
      </c>
      <c r="C33" s="1" t="s">
        <v>64</v>
      </c>
      <c r="D33" s="1" t="s">
        <v>48</v>
      </c>
      <c r="E33" s="5"/>
      <c r="F33" s="5">
        <f>29745.5/1000</f>
        <v>29.7455</v>
      </c>
      <c r="G33" s="5">
        <v>19.100000000000001</v>
      </c>
      <c r="H33" s="5"/>
      <c r="I33" s="5"/>
      <c r="J33" s="5"/>
      <c r="K33" s="5">
        <f>(44406.8+4440)/1000</f>
        <v>48.846800000000002</v>
      </c>
      <c r="L33" s="1" t="s">
        <v>20</v>
      </c>
      <c r="M33" s="15" t="s">
        <v>241</v>
      </c>
      <c r="N33" s="1" t="s">
        <v>191</v>
      </c>
    </row>
    <row r="34" spans="1:14" ht="15" customHeight="1" x14ac:dyDescent="0.3">
      <c r="A34" s="43" t="s">
        <v>65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1:14" ht="46.5" customHeight="1" x14ac:dyDescent="0.3">
      <c r="A35" s="1">
        <f>A33+1</f>
        <v>22</v>
      </c>
      <c r="B35" s="1" t="s">
        <v>263</v>
      </c>
      <c r="C35" s="1" t="s">
        <v>204</v>
      </c>
      <c r="D35" s="1" t="s">
        <v>53</v>
      </c>
      <c r="E35" s="5"/>
      <c r="F35" s="5"/>
      <c r="G35" s="5"/>
      <c r="H35" s="5"/>
      <c r="I35" s="5"/>
      <c r="J35" s="5"/>
      <c r="K35" s="1" t="s">
        <v>53</v>
      </c>
      <c r="L35" s="1" t="s">
        <v>62</v>
      </c>
      <c r="M35" s="15" t="s">
        <v>243</v>
      </c>
      <c r="N35" s="1" t="s">
        <v>44</v>
      </c>
    </row>
    <row r="36" spans="1:14" ht="42.75" customHeight="1" x14ac:dyDescent="0.3">
      <c r="A36" s="1">
        <f>A35+1</f>
        <v>23</v>
      </c>
      <c r="B36" s="1" t="s">
        <v>66</v>
      </c>
      <c r="C36" s="1" t="s">
        <v>67</v>
      </c>
      <c r="D36" s="1" t="s">
        <v>68</v>
      </c>
      <c r="E36" s="5"/>
      <c r="F36" s="5"/>
      <c r="G36" s="5"/>
      <c r="H36" s="5"/>
      <c r="I36" s="5"/>
      <c r="J36" s="5"/>
      <c r="K36" s="5">
        <v>4500</v>
      </c>
      <c r="L36" s="1" t="s">
        <v>62</v>
      </c>
      <c r="M36" s="15" t="s">
        <v>243</v>
      </c>
      <c r="N36" s="4" t="s">
        <v>264</v>
      </c>
    </row>
    <row r="37" spans="1:14" ht="60" customHeight="1" x14ac:dyDescent="0.3">
      <c r="A37" s="1">
        <f>A36+1</f>
        <v>24</v>
      </c>
      <c r="B37" s="1" t="s">
        <v>69</v>
      </c>
      <c r="C37" s="1" t="s">
        <v>70</v>
      </c>
      <c r="D37" s="1" t="s">
        <v>53</v>
      </c>
      <c r="E37" s="5"/>
      <c r="F37" s="5"/>
      <c r="G37" s="5"/>
      <c r="H37" s="5">
        <f>(3214+3000)/1000+54+80</f>
        <v>140.214</v>
      </c>
      <c r="I37" s="5">
        <f>(5000+10000)/1000</f>
        <v>15</v>
      </c>
      <c r="J37" s="5">
        <f>K37-SUM(E37:I37)</f>
        <v>4872.7860000000001</v>
      </c>
      <c r="K37" s="5">
        <f>24+829+25+1150+3000</f>
        <v>5028</v>
      </c>
      <c r="L37" s="1" t="s">
        <v>62</v>
      </c>
      <c r="M37" s="15" t="s">
        <v>242</v>
      </c>
      <c r="N37" s="1" t="s">
        <v>72</v>
      </c>
    </row>
    <row r="38" spans="1:14" ht="60" customHeight="1" x14ac:dyDescent="0.3">
      <c r="A38" s="1">
        <f>A37+1</f>
        <v>25</v>
      </c>
      <c r="B38" s="1" t="s">
        <v>227</v>
      </c>
      <c r="C38" s="1" t="s">
        <v>70</v>
      </c>
      <c r="D38" s="1">
        <v>2016</v>
      </c>
      <c r="E38" s="5"/>
      <c r="F38" s="1">
        <v>80200</v>
      </c>
      <c r="G38" s="5"/>
      <c r="H38" s="5"/>
      <c r="I38" s="5"/>
      <c r="J38" s="5"/>
      <c r="K38" s="1">
        <v>80200</v>
      </c>
      <c r="L38" s="1" t="s">
        <v>62</v>
      </c>
      <c r="M38" s="15" t="s">
        <v>244</v>
      </c>
      <c r="N38" s="1" t="s">
        <v>228</v>
      </c>
    </row>
    <row r="39" spans="1:14" ht="20.25" customHeight="1" x14ac:dyDescent="0.3">
      <c r="A39" s="44" t="s">
        <v>73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1:14" ht="15" customHeight="1" x14ac:dyDescent="0.3">
      <c r="A40" s="43" t="s">
        <v>74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</row>
    <row r="41" spans="1:14" ht="41.4" x14ac:dyDescent="0.3">
      <c r="A41" s="1">
        <f>A38+1</f>
        <v>26</v>
      </c>
      <c r="B41" s="1" t="s">
        <v>75</v>
      </c>
      <c r="C41" s="1" t="s">
        <v>76</v>
      </c>
      <c r="D41" s="1" t="s">
        <v>77</v>
      </c>
      <c r="E41" s="5"/>
      <c r="F41" s="5"/>
      <c r="G41" s="5"/>
      <c r="H41" s="5">
        <v>145</v>
      </c>
      <c r="I41" s="5"/>
      <c r="J41" s="5">
        <f>K41-H41</f>
        <v>955</v>
      </c>
      <c r="K41" s="5">
        <v>1100</v>
      </c>
      <c r="L41" s="1" t="s">
        <v>45</v>
      </c>
      <c r="M41" s="15" t="s">
        <v>243</v>
      </c>
      <c r="N41" s="1" t="s">
        <v>78</v>
      </c>
    </row>
    <row r="42" spans="1:14" ht="48" customHeight="1" x14ac:dyDescent="0.3">
      <c r="A42" s="1">
        <f>A41+1</f>
        <v>27</v>
      </c>
      <c r="B42" s="1" t="s">
        <v>79</v>
      </c>
      <c r="C42" s="1" t="s">
        <v>186</v>
      </c>
      <c r="D42" s="1" t="s">
        <v>53</v>
      </c>
      <c r="E42" s="5"/>
      <c r="F42" s="5"/>
      <c r="G42" s="5"/>
      <c r="H42" s="5"/>
      <c r="I42" s="5"/>
      <c r="J42" s="5"/>
      <c r="K42" s="5">
        <v>280</v>
      </c>
      <c r="L42" s="1" t="s">
        <v>189</v>
      </c>
      <c r="M42" s="15" t="s">
        <v>243</v>
      </c>
      <c r="N42" s="1" t="s">
        <v>254</v>
      </c>
    </row>
    <row r="43" spans="1:14" ht="18.75" customHeight="1" x14ac:dyDescent="0.3">
      <c r="A43" s="43" t="s">
        <v>81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4" ht="43.5" customHeight="1" x14ac:dyDescent="0.3">
      <c r="A44" s="1">
        <f>A42+1</f>
        <v>28</v>
      </c>
      <c r="B44" s="1" t="s">
        <v>82</v>
      </c>
      <c r="C44" s="1" t="s">
        <v>83</v>
      </c>
      <c r="D44" s="1" t="s">
        <v>87</v>
      </c>
      <c r="E44" s="5"/>
      <c r="F44" s="5"/>
      <c r="G44" s="5"/>
      <c r="H44" s="5"/>
      <c r="I44" s="5"/>
      <c r="J44" s="5"/>
      <c r="K44" s="5"/>
      <c r="L44" s="1" t="s">
        <v>20</v>
      </c>
      <c r="M44" s="15" t="s">
        <v>243</v>
      </c>
      <c r="N44" s="1" t="s">
        <v>84</v>
      </c>
    </row>
    <row r="45" spans="1:14" ht="31.5" customHeight="1" x14ac:dyDescent="0.3">
      <c r="A45" s="1">
        <f>A44+1</f>
        <v>29</v>
      </c>
      <c r="B45" s="1" t="s">
        <v>85</v>
      </c>
      <c r="C45" s="1" t="s">
        <v>86</v>
      </c>
      <c r="D45" s="1" t="s">
        <v>265</v>
      </c>
      <c r="E45" s="5"/>
      <c r="F45" s="5"/>
      <c r="G45" s="5"/>
      <c r="H45" s="5">
        <v>85</v>
      </c>
      <c r="I45" s="5"/>
      <c r="J45" s="5">
        <v>178.5</v>
      </c>
      <c r="K45" s="5">
        <f>SUM(H45:J45)</f>
        <v>263.5</v>
      </c>
      <c r="L45" s="1" t="s">
        <v>238</v>
      </c>
      <c r="M45" s="15" t="s">
        <v>243</v>
      </c>
      <c r="N45" s="4" t="s">
        <v>80</v>
      </c>
    </row>
    <row r="46" spans="1:14" ht="27.6" x14ac:dyDescent="0.3">
      <c r="A46" s="1">
        <f>A45+1</f>
        <v>30</v>
      </c>
      <c r="B46" s="1" t="s">
        <v>88</v>
      </c>
      <c r="C46" s="1" t="s">
        <v>89</v>
      </c>
      <c r="D46" s="1" t="s">
        <v>199</v>
      </c>
      <c r="E46" s="5"/>
      <c r="F46" s="5"/>
      <c r="G46" s="5"/>
      <c r="H46" s="5"/>
      <c r="I46" s="5">
        <v>7</v>
      </c>
      <c r="J46" s="5">
        <v>18</v>
      </c>
      <c r="K46" s="5">
        <v>25</v>
      </c>
      <c r="L46" s="1" t="s">
        <v>130</v>
      </c>
      <c r="M46" s="15" t="s">
        <v>242</v>
      </c>
      <c r="N46" s="22"/>
    </row>
    <row r="47" spans="1:14" ht="23.25" customHeight="1" x14ac:dyDescent="0.3">
      <c r="A47" s="44" t="s">
        <v>90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1:14" ht="24" customHeight="1" x14ac:dyDescent="0.3">
      <c r="A48" s="43" t="s">
        <v>91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</row>
    <row r="49" spans="1:14" ht="69.75" customHeight="1" x14ac:dyDescent="0.3">
      <c r="A49" s="1">
        <f>A46+1</f>
        <v>31</v>
      </c>
      <c r="B49" s="1" t="s">
        <v>92</v>
      </c>
      <c r="C49" s="1" t="s">
        <v>93</v>
      </c>
      <c r="D49" s="1" t="s">
        <v>87</v>
      </c>
      <c r="E49" s="5"/>
      <c r="F49" s="5"/>
      <c r="G49" s="5"/>
      <c r="H49" s="5"/>
      <c r="I49" s="5"/>
      <c r="J49" s="5">
        <v>48</v>
      </c>
      <c r="K49" s="5">
        <v>60</v>
      </c>
      <c r="L49" s="1" t="s">
        <v>238</v>
      </c>
      <c r="M49" s="15" t="s">
        <v>243</v>
      </c>
      <c r="N49" s="4" t="s">
        <v>271</v>
      </c>
    </row>
    <row r="50" spans="1:14" ht="52.5" customHeight="1" x14ac:dyDescent="0.3">
      <c r="A50" s="1">
        <f>A49+1</f>
        <v>32</v>
      </c>
      <c r="B50" s="1" t="s">
        <v>94</v>
      </c>
      <c r="C50" s="1" t="s">
        <v>95</v>
      </c>
      <c r="D50" s="1" t="s">
        <v>188</v>
      </c>
      <c r="E50" s="5"/>
      <c r="F50" s="5"/>
      <c r="G50" s="5"/>
      <c r="H50" s="5">
        <v>4.0999999999999996</v>
      </c>
      <c r="I50" s="5">
        <v>127</v>
      </c>
      <c r="J50" s="5"/>
      <c r="K50" s="5">
        <v>131.1</v>
      </c>
      <c r="L50" s="1" t="s">
        <v>189</v>
      </c>
      <c r="M50" s="15" t="s">
        <v>243</v>
      </c>
      <c r="N50" s="4" t="s">
        <v>190</v>
      </c>
    </row>
    <row r="51" spans="1:14" ht="55.2" x14ac:dyDescent="0.3">
      <c r="A51" s="1">
        <f>A50+1</f>
        <v>33</v>
      </c>
      <c r="B51" s="1" t="s">
        <v>98</v>
      </c>
      <c r="C51" s="1" t="s">
        <v>272</v>
      </c>
      <c r="D51" s="1" t="s">
        <v>211</v>
      </c>
      <c r="E51" s="23"/>
      <c r="F51" s="5"/>
      <c r="G51" s="5"/>
      <c r="H51" s="5"/>
      <c r="I51" s="5"/>
      <c r="J51" s="5">
        <v>162.30000000000001</v>
      </c>
      <c r="K51" s="5">
        <v>162.30000000000001</v>
      </c>
      <c r="L51" s="1" t="s">
        <v>130</v>
      </c>
      <c r="M51" s="15" t="s">
        <v>243</v>
      </c>
      <c r="N51" s="1" t="s">
        <v>224</v>
      </c>
    </row>
    <row r="52" spans="1:14" ht="24.75" customHeight="1" x14ac:dyDescent="0.3">
      <c r="A52" s="44" t="s">
        <v>99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spans="1:14" x14ac:dyDescent="0.3">
      <c r="A53" s="43" t="s">
        <v>100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55.2" x14ac:dyDescent="0.3">
      <c r="A54" s="1">
        <f>A51+1</f>
        <v>34</v>
      </c>
      <c r="B54" s="1" t="s">
        <v>101</v>
      </c>
      <c r="C54" s="1" t="s">
        <v>102</v>
      </c>
      <c r="D54" s="1" t="s">
        <v>266</v>
      </c>
      <c r="E54" s="5"/>
      <c r="F54" s="5"/>
      <c r="G54" s="5">
        <v>14.2552</v>
      </c>
      <c r="H54" s="5"/>
      <c r="I54" s="5"/>
      <c r="J54" s="5">
        <f>K54-G54</f>
        <v>314.73130000000003</v>
      </c>
      <c r="K54" s="5">
        <f>45+86.4+136.4865+61.1</f>
        <v>328.98650000000004</v>
      </c>
      <c r="L54" s="1" t="s">
        <v>45</v>
      </c>
      <c r="M54" s="15" t="s">
        <v>241</v>
      </c>
      <c r="N54" s="1"/>
    </row>
    <row r="55" spans="1:14" ht="55.2" x14ac:dyDescent="0.3">
      <c r="A55" s="1">
        <f>A54+1</f>
        <v>35</v>
      </c>
      <c r="B55" s="1" t="s">
        <v>104</v>
      </c>
      <c r="C55" s="1" t="s">
        <v>102</v>
      </c>
      <c r="D55" s="1" t="s">
        <v>266</v>
      </c>
      <c r="E55" s="5"/>
      <c r="F55" s="5"/>
      <c r="G55" s="5"/>
      <c r="H55" s="5"/>
      <c r="I55" s="5"/>
      <c r="J55" s="5">
        <v>141.9</v>
      </c>
      <c r="K55" s="5">
        <f>40.5+18.7+52.2+30.5</f>
        <v>141.9</v>
      </c>
      <c r="L55" s="1" t="s">
        <v>28</v>
      </c>
      <c r="M55" s="15" t="s">
        <v>241</v>
      </c>
      <c r="N55" s="1" t="s">
        <v>106</v>
      </c>
    </row>
    <row r="56" spans="1:14" ht="55.2" x14ac:dyDescent="0.3">
      <c r="A56" s="1">
        <f t="shared" ref="A56:A60" si="2">A55+1</f>
        <v>36</v>
      </c>
      <c r="B56" s="1" t="s">
        <v>107</v>
      </c>
      <c r="C56" s="1" t="s">
        <v>102</v>
      </c>
      <c r="D56" s="1" t="s">
        <v>105</v>
      </c>
      <c r="E56" s="5"/>
      <c r="F56" s="5"/>
      <c r="G56" s="5"/>
      <c r="H56" s="5"/>
      <c r="I56" s="5"/>
      <c r="J56" s="5"/>
      <c r="K56" s="5">
        <v>113.8</v>
      </c>
      <c r="L56" s="1" t="s">
        <v>28</v>
      </c>
      <c r="M56" s="15" t="s">
        <v>241</v>
      </c>
      <c r="N56" s="1" t="s">
        <v>106</v>
      </c>
    </row>
    <row r="57" spans="1:14" ht="55.2" x14ac:dyDescent="0.3">
      <c r="A57" s="1">
        <f t="shared" si="2"/>
        <v>37</v>
      </c>
      <c r="B57" s="1" t="s">
        <v>108</v>
      </c>
      <c r="C57" s="1" t="s">
        <v>102</v>
      </c>
      <c r="D57" s="1" t="s">
        <v>265</v>
      </c>
      <c r="E57" s="5"/>
      <c r="F57" s="5">
        <v>5</v>
      </c>
      <c r="G57" s="5">
        <f>19.0441+0.3443+1.6634</f>
        <v>21.0518</v>
      </c>
      <c r="H57" s="5"/>
      <c r="I57" s="5"/>
      <c r="J57" s="5">
        <f>K57-F57-G57</f>
        <v>86.855899999999991</v>
      </c>
      <c r="K57" s="5">
        <f>41.4+0.3443+69.5+1.6634</f>
        <v>112.90769999999999</v>
      </c>
      <c r="L57" s="1" t="s">
        <v>45</v>
      </c>
      <c r="M57" s="15" t="s">
        <v>241</v>
      </c>
      <c r="N57" s="1" t="s">
        <v>109</v>
      </c>
    </row>
    <row r="58" spans="1:14" ht="67.5" customHeight="1" x14ac:dyDescent="0.3">
      <c r="A58" s="1">
        <f t="shared" si="2"/>
        <v>38</v>
      </c>
      <c r="B58" s="1" t="s">
        <v>110</v>
      </c>
      <c r="C58" s="1" t="s">
        <v>102</v>
      </c>
      <c r="D58" s="1" t="s">
        <v>142</v>
      </c>
      <c r="E58" s="5"/>
      <c r="F58" s="5"/>
      <c r="G58" s="5"/>
      <c r="H58" s="5"/>
      <c r="I58" s="5"/>
      <c r="J58" s="5"/>
      <c r="K58" s="5">
        <v>90</v>
      </c>
      <c r="L58" s="1" t="s">
        <v>28</v>
      </c>
      <c r="M58" s="15" t="s">
        <v>241</v>
      </c>
      <c r="N58" s="1" t="s">
        <v>106</v>
      </c>
    </row>
    <row r="59" spans="1:14" ht="78" customHeight="1" x14ac:dyDescent="0.3">
      <c r="A59" s="1">
        <f t="shared" si="2"/>
        <v>39</v>
      </c>
      <c r="B59" s="1" t="s">
        <v>111</v>
      </c>
      <c r="C59" s="1" t="s">
        <v>102</v>
      </c>
      <c r="D59" s="1" t="s">
        <v>265</v>
      </c>
      <c r="E59" s="5"/>
      <c r="F59" s="5">
        <v>3.673</v>
      </c>
      <c r="G59" s="5">
        <f>48.9139+0.0996+0.1349+1.0791</f>
        <v>50.227499999999999</v>
      </c>
      <c r="H59" s="5"/>
      <c r="I59" s="5"/>
      <c r="J59" s="5">
        <f>K59-F59-G59</f>
        <v>92.839330000000018</v>
      </c>
      <c r="K59" s="5">
        <f>7.3697+0.0996+2.5472+4.0806+12.3114+0.1349+6.5164+4.1447+3.6801+2.1635+3.2419+7.8+1.0791+4.6273+1.6623+1.4949+1.7582+3.1994+14.27563+30.0268+31.8+2.7262</f>
        <v>146.73983000000001</v>
      </c>
      <c r="L59" s="1" t="s">
        <v>20</v>
      </c>
      <c r="M59" s="15" t="s">
        <v>241</v>
      </c>
      <c r="N59" s="1" t="s">
        <v>112</v>
      </c>
    </row>
    <row r="60" spans="1:14" ht="41.4" x14ac:dyDescent="0.3">
      <c r="A60" s="1">
        <f t="shared" si="2"/>
        <v>40</v>
      </c>
      <c r="B60" s="1" t="s">
        <v>113</v>
      </c>
      <c r="C60" s="1" t="s">
        <v>114</v>
      </c>
      <c r="D60" s="1" t="s">
        <v>115</v>
      </c>
      <c r="E60" s="5"/>
      <c r="F60" s="5"/>
      <c r="G60" s="5"/>
      <c r="H60" s="5">
        <v>1269.2</v>
      </c>
      <c r="I60" s="5"/>
      <c r="J60" s="5"/>
      <c r="K60" s="5">
        <v>1269.2</v>
      </c>
      <c r="L60" s="1" t="s">
        <v>28</v>
      </c>
      <c r="M60" s="15" t="s">
        <v>243</v>
      </c>
      <c r="N60" s="1" t="s">
        <v>255</v>
      </c>
    </row>
    <row r="61" spans="1:14" ht="69" x14ac:dyDescent="0.3">
      <c r="A61" s="1">
        <f>A60+1</f>
        <v>41</v>
      </c>
      <c r="B61" s="1" t="s">
        <v>202</v>
      </c>
      <c r="C61" s="1" t="s">
        <v>117</v>
      </c>
      <c r="D61" s="1" t="s">
        <v>115</v>
      </c>
      <c r="E61" s="5"/>
      <c r="F61" s="5"/>
      <c r="G61" s="5"/>
      <c r="H61" s="5"/>
      <c r="I61" s="5"/>
      <c r="J61" s="5"/>
      <c r="K61" s="5">
        <v>6.05</v>
      </c>
      <c r="L61" s="1" t="s">
        <v>36</v>
      </c>
      <c r="M61" s="15" t="s">
        <v>243</v>
      </c>
      <c r="N61" s="1" t="s">
        <v>203</v>
      </c>
    </row>
    <row r="62" spans="1:14" ht="27.6" x14ac:dyDescent="0.3">
      <c r="A62" s="1">
        <f>A61+1</f>
        <v>42</v>
      </c>
      <c r="B62" s="1" t="s">
        <v>119</v>
      </c>
      <c r="C62" s="4" t="s">
        <v>47</v>
      </c>
      <c r="D62" s="5" t="s">
        <v>53</v>
      </c>
      <c r="E62" s="5"/>
      <c r="F62" s="5"/>
      <c r="G62" s="5"/>
      <c r="H62" s="5"/>
      <c r="I62" s="5"/>
      <c r="J62" s="5">
        <v>100.5598</v>
      </c>
      <c r="K62" s="5">
        <v>104.5598</v>
      </c>
      <c r="L62" s="1" t="s">
        <v>26</v>
      </c>
      <c r="M62" s="15" t="s">
        <v>241</v>
      </c>
      <c r="N62" s="1" t="s">
        <v>120</v>
      </c>
    </row>
    <row r="63" spans="1:14" x14ac:dyDescent="0.3">
      <c r="A63" s="43" t="s">
        <v>121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</row>
    <row r="64" spans="1:14" ht="92.25" customHeight="1" x14ac:dyDescent="0.3">
      <c r="A64" s="1">
        <f>A62+1</f>
        <v>43</v>
      </c>
      <c r="B64" s="1" t="s">
        <v>122</v>
      </c>
      <c r="C64" s="1" t="s">
        <v>123</v>
      </c>
      <c r="D64" s="1" t="s">
        <v>124</v>
      </c>
      <c r="E64" s="5"/>
      <c r="F64" s="5">
        <v>1018.2</v>
      </c>
      <c r="G64" s="5"/>
      <c r="H64" s="5"/>
      <c r="I64" s="5"/>
      <c r="J64" s="5">
        <f>K64-F64</f>
        <v>8882.7999999999993</v>
      </c>
      <c r="K64" s="5">
        <v>9901</v>
      </c>
      <c r="L64" s="1" t="s">
        <v>20</v>
      </c>
      <c r="M64" s="15" t="s">
        <v>241</v>
      </c>
      <c r="N64" s="4" t="s">
        <v>273</v>
      </c>
    </row>
    <row r="65" spans="1:14" ht="55.2" x14ac:dyDescent="0.3">
      <c r="A65" s="1">
        <f>A64+1</f>
        <v>44</v>
      </c>
      <c r="B65" s="1" t="s">
        <v>125</v>
      </c>
      <c r="C65" s="1" t="s">
        <v>126</v>
      </c>
      <c r="D65" s="1" t="s">
        <v>127</v>
      </c>
      <c r="E65" s="5"/>
      <c r="F65" s="5">
        <v>47.862900000000003</v>
      </c>
      <c r="G65" s="5">
        <v>95.563400000000001</v>
      </c>
      <c r="H65" s="5"/>
      <c r="I65" s="5"/>
      <c r="J65" s="5">
        <v>206.9785</v>
      </c>
      <c r="K65" s="5">
        <v>350.41379999999998</v>
      </c>
      <c r="L65" s="1" t="s">
        <v>20</v>
      </c>
      <c r="M65" s="15" t="s">
        <v>241</v>
      </c>
      <c r="N65" s="1" t="s">
        <v>213</v>
      </c>
    </row>
    <row r="66" spans="1:14" ht="55.2" x14ac:dyDescent="0.3">
      <c r="A66" s="1">
        <f t="shared" ref="A66:A67" si="3">A65+1</f>
        <v>45</v>
      </c>
      <c r="B66" s="1" t="s">
        <v>128</v>
      </c>
      <c r="C66" s="1" t="s">
        <v>126</v>
      </c>
      <c r="D66" s="1" t="s">
        <v>43</v>
      </c>
      <c r="E66" s="5"/>
      <c r="F66" s="5"/>
      <c r="G66" s="5">
        <v>57.808300000000003</v>
      </c>
      <c r="H66" s="5"/>
      <c r="I66" s="5"/>
      <c r="J66" s="5">
        <v>25.5</v>
      </c>
      <c r="K66" s="5">
        <v>83.308300000000003</v>
      </c>
      <c r="L66" s="1" t="s">
        <v>214</v>
      </c>
      <c r="M66" s="15" t="s">
        <v>241</v>
      </c>
      <c r="N66" s="1" t="s">
        <v>274</v>
      </c>
    </row>
    <row r="67" spans="1:14" ht="41.4" x14ac:dyDescent="0.3">
      <c r="A67" s="1">
        <f t="shared" si="3"/>
        <v>46</v>
      </c>
      <c r="B67" s="1" t="s">
        <v>129</v>
      </c>
      <c r="C67" s="1" t="s">
        <v>47</v>
      </c>
      <c r="D67" s="1" t="s">
        <v>215</v>
      </c>
      <c r="E67" s="5"/>
      <c r="F67" s="5"/>
      <c r="G67" s="5"/>
      <c r="H67" s="5"/>
      <c r="I67" s="5"/>
      <c r="J67" s="5">
        <v>254</v>
      </c>
      <c r="K67" s="5">
        <v>254</v>
      </c>
      <c r="L67" s="1" t="s">
        <v>267</v>
      </c>
      <c r="M67" s="15" t="s">
        <v>241</v>
      </c>
      <c r="N67" s="4" t="s">
        <v>131</v>
      </c>
    </row>
    <row r="68" spans="1:14" x14ac:dyDescent="0.3">
      <c r="A68" s="43" t="s">
        <v>132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</row>
    <row r="69" spans="1:14" ht="43.5" customHeight="1" x14ac:dyDescent="0.3">
      <c r="A69" s="1">
        <f>A67+1</f>
        <v>47</v>
      </c>
      <c r="B69" s="1" t="s">
        <v>133</v>
      </c>
      <c r="C69" s="1" t="s">
        <v>42</v>
      </c>
      <c r="D69" s="1"/>
      <c r="E69" s="5"/>
      <c r="F69" s="5"/>
      <c r="G69" s="5"/>
      <c r="H69" s="5"/>
      <c r="I69" s="5"/>
      <c r="J69" s="5" t="s">
        <v>54</v>
      </c>
      <c r="K69" s="5" t="s">
        <v>53</v>
      </c>
      <c r="L69" s="1" t="s">
        <v>134</v>
      </c>
      <c r="M69" s="15" t="s">
        <v>241</v>
      </c>
      <c r="N69" s="4" t="s">
        <v>256</v>
      </c>
    </row>
    <row r="70" spans="1:14" ht="171.6" x14ac:dyDescent="0.3">
      <c r="A70" s="1">
        <f>A69+1</f>
        <v>48</v>
      </c>
      <c r="B70" s="1" t="s">
        <v>135</v>
      </c>
      <c r="C70" s="1" t="s">
        <v>136</v>
      </c>
      <c r="D70" s="1" t="s">
        <v>71</v>
      </c>
      <c r="E70" s="5">
        <v>1249</v>
      </c>
      <c r="F70" s="5">
        <v>1251.3</v>
      </c>
      <c r="G70" s="5"/>
      <c r="H70" s="5"/>
      <c r="I70" s="5"/>
      <c r="J70" s="5"/>
      <c r="K70" s="5">
        <v>2500.3000000000002</v>
      </c>
      <c r="L70" s="1" t="s">
        <v>20</v>
      </c>
      <c r="M70" s="15" t="s">
        <v>241</v>
      </c>
      <c r="N70" s="4" t="s">
        <v>246</v>
      </c>
    </row>
    <row r="71" spans="1:14" ht="15" customHeight="1" x14ac:dyDescent="0.3">
      <c r="A71" s="43" t="s">
        <v>137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</row>
    <row r="72" spans="1:14" ht="60" customHeight="1" x14ac:dyDescent="0.3">
      <c r="A72" s="1">
        <f>A70+1</f>
        <v>49</v>
      </c>
      <c r="B72" s="1" t="s">
        <v>138</v>
      </c>
      <c r="C72" s="1" t="s">
        <v>42</v>
      </c>
      <c r="D72" s="1" t="s">
        <v>139</v>
      </c>
      <c r="E72" s="1"/>
      <c r="F72" s="1">
        <v>18.100000000000001</v>
      </c>
      <c r="G72" s="1">
        <v>2.5</v>
      </c>
      <c r="H72" s="1">
        <f>37.8+20</f>
        <v>57.8</v>
      </c>
      <c r="I72" s="1"/>
      <c r="J72" s="1">
        <f>K72-SUM(E72:I72)</f>
        <v>750.80000000000007</v>
      </c>
      <c r="K72" s="1">
        <f>808.6+F72+G72</f>
        <v>829.2</v>
      </c>
      <c r="L72" s="1" t="s">
        <v>20</v>
      </c>
      <c r="M72" s="15" t="s">
        <v>242</v>
      </c>
      <c r="N72" s="4" t="s">
        <v>257</v>
      </c>
    </row>
    <row r="73" spans="1:14" ht="92.4" x14ac:dyDescent="0.3">
      <c r="A73" s="1">
        <f>A72+1</f>
        <v>50</v>
      </c>
      <c r="B73" s="1" t="s">
        <v>140</v>
      </c>
      <c r="C73" s="1" t="s">
        <v>141</v>
      </c>
      <c r="D73" s="1" t="s">
        <v>142</v>
      </c>
      <c r="E73" s="5"/>
      <c r="F73" s="5"/>
      <c r="G73" s="5"/>
      <c r="H73" s="5"/>
      <c r="I73" s="5"/>
      <c r="J73" s="5">
        <f>K73-G73</f>
        <v>274.62337000000002</v>
      </c>
      <c r="K73" s="5">
        <f>265.82337+8.8</f>
        <v>274.62337000000002</v>
      </c>
      <c r="L73" s="1" t="s">
        <v>143</v>
      </c>
      <c r="M73" s="15" t="s">
        <v>243</v>
      </c>
      <c r="N73" s="4" t="s">
        <v>222</v>
      </c>
    </row>
    <row r="74" spans="1:14" ht="27.6" x14ac:dyDescent="0.3">
      <c r="A74" s="1">
        <f t="shared" ref="A74:A82" si="4">A73+1</f>
        <v>51</v>
      </c>
      <c r="B74" s="1" t="s">
        <v>144</v>
      </c>
      <c r="C74" s="1" t="s">
        <v>145</v>
      </c>
      <c r="D74" s="1" t="s">
        <v>19</v>
      </c>
      <c r="E74" s="5"/>
      <c r="F74" s="5"/>
      <c r="G74" s="5">
        <v>66.8</v>
      </c>
      <c r="H74" s="5"/>
      <c r="I74" s="5"/>
      <c r="J74" s="5">
        <v>23.316299999999998</v>
      </c>
      <c r="K74" s="5">
        <f>86.308351+3.8</f>
        <v>90.108350999999999</v>
      </c>
      <c r="L74" s="1" t="s">
        <v>20</v>
      </c>
      <c r="M74" s="15" t="s">
        <v>242</v>
      </c>
      <c r="N74" s="1" t="s">
        <v>268</v>
      </c>
    </row>
    <row r="75" spans="1:14" ht="55.2" x14ac:dyDescent="0.3">
      <c r="A75" s="1">
        <f t="shared" si="4"/>
        <v>52</v>
      </c>
      <c r="B75" s="1" t="s">
        <v>146</v>
      </c>
      <c r="C75" s="1" t="s">
        <v>145</v>
      </c>
      <c r="D75" s="1" t="s">
        <v>19</v>
      </c>
      <c r="E75" s="5"/>
      <c r="F75" s="5"/>
      <c r="G75" s="5">
        <v>33.950000000000003</v>
      </c>
      <c r="H75" s="5"/>
      <c r="I75" s="5"/>
      <c r="J75" s="5">
        <f>K75-G75</f>
        <v>21</v>
      </c>
      <c r="K75" s="5">
        <v>54.95</v>
      </c>
      <c r="L75" s="1" t="s">
        <v>36</v>
      </c>
      <c r="M75" s="15" t="s">
        <v>241</v>
      </c>
      <c r="N75" s="1" t="s">
        <v>223</v>
      </c>
    </row>
    <row r="76" spans="1:14" ht="142.5" customHeight="1" x14ac:dyDescent="0.3">
      <c r="A76" s="1">
        <f t="shared" si="4"/>
        <v>53</v>
      </c>
      <c r="B76" s="1" t="s">
        <v>147</v>
      </c>
      <c r="C76" s="1" t="s">
        <v>141</v>
      </c>
      <c r="D76" s="1" t="s">
        <v>139</v>
      </c>
      <c r="E76" s="5"/>
      <c r="F76" s="5"/>
      <c r="G76" s="5">
        <v>12.3</v>
      </c>
      <c r="H76" s="5"/>
      <c r="I76" s="5"/>
      <c r="J76" s="5">
        <v>142.59360000000001</v>
      </c>
      <c r="K76" s="5">
        <f>154.85861+4</f>
        <v>158.85861</v>
      </c>
      <c r="L76" s="1" t="s">
        <v>130</v>
      </c>
      <c r="M76" s="15" t="s">
        <v>243</v>
      </c>
      <c r="N76" s="4" t="s">
        <v>221</v>
      </c>
    </row>
    <row r="77" spans="1:14" ht="34.200000000000003" customHeight="1" x14ac:dyDescent="0.3">
      <c r="A77" s="1">
        <f t="shared" si="4"/>
        <v>54</v>
      </c>
      <c r="B77" s="1" t="s">
        <v>148</v>
      </c>
      <c r="C77" s="4" t="s">
        <v>149</v>
      </c>
      <c r="D77" s="4" t="s">
        <v>32</v>
      </c>
      <c r="E77" s="5"/>
      <c r="F77" s="5">
        <v>471.1087</v>
      </c>
      <c r="G77" s="5"/>
      <c r="H77" s="5"/>
      <c r="I77" s="5"/>
      <c r="J77" s="5"/>
      <c r="K77" s="5">
        <f>471.1087+14</f>
        <v>485.1087</v>
      </c>
      <c r="L77" s="1" t="s">
        <v>20</v>
      </c>
      <c r="M77" s="15" t="s">
        <v>241</v>
      </c>
      <c r="N77" s="4" t="s">
        <v>218</v>
      </c>
    </row>
    <row r="78" spans="1:14" ht="33.6" customHeight="1" x14ac:dyDescent="0.3">
      <c r="A78" s="1">
        <f t="shared" si="4"/>
        <v>55</v>
      </c>
      <c r="B78" s="1" t="s">
        <v>150</v>
      </c>
      <c r="C78" s="4" t="s">
        <v>149</v>
      </c>
      <c r="D78" s="4" t="s">
        <v>151</v>
      </c>
      <c r="E78" s="5">
        <v>140</v>
      </c>
      <c r="F78" s="5">
        <v>488.3759</v>
      </c>
      <c r="G78" s="5"/>
      <c r="H78" s="5"/>
      <c r="I78" s="5"/>
      <c r="J78" s="5"/>
      <c r="K78" s="5">
        <f>588.3759+12.7208</f>
        <v>601.09670000000006</v>
      </c>
      <c r="L78" s="1" t="s">
        <v>20</v>
      </c>
      <c r="M78" s="15" t="s">
        <v>241</v>
      </c>
      <c r="N78" s="4" t="s">
        <v>217</v>
      </c>
    </row>
    <row r="79" spans="1:14" ht="37.200000000000003" customHeight="1" x14ac:dyDescent="0.3">
      <c r="A79" s="1">
        <f t="shared" si="4"/>
        <v>56</v>
      </c>
      <c r="B79" s="1" t="s">
        <v>219</v>
      </c>
      <c r="C79" s="4" t="s">
        <v>149</v>
      </c>
      <c r="D79" s="4" t="s">
        <v>39</v>
      </c>
      <c r="E79" s="5"/>
      <c r="F79" s="24">
        <v>59.492899999999999</v>
      </c>
      <c r="G79" s="5"/>
      <c r="H79" s="5"/>
      <c r="I79" s="5"/>
      <c r="J79" s="5"/>
      <c r="K79" s="24">
        <f>59.4929+0.8716</f>
        <v>60.3645</v>
      </c>
      <c r="L79" s="1" t="s">
        <v>20</v>
      </c>
      <c r="M79" s="15" t="s">
        <v>244</v>
      </c>
      <c r="N79" s="4" t="s">
        <v>220</v>
      </c>
    </row>
    <row r="80" spans="1:14" ht="33.6" customHeight="1" x14ac:dyDescent="0.3">
      <c r="A80" s="1">
        <f>A79+1</f>
        <v>57</v>
      </c>
      <c r="B80" s="1" t="s">
        <v>152</v>
      </c>
      <c r="C80" s="4" t="s">
        <v>149</v>
      </c>
      <c r="D80" s="4" t="s">
        <v>87</v>
      </c>
      <c r="E80" s="5"/>
      <c r="F80" s="5">
        <v>8.1000999999999994</v>
      </c>
      <c r="G80" s="5"/>
      <c r="H80" s="5"/>
      <c r="I80" s="5"/>
      <c r="J80" s="5"/>
      <c r="K80" s="5">
        <f>8.1001+1.1978</f>
        <v>9.2978999999999985</v>
      </c>
      <c r="L80" s="1" t="s">
        <v>20</v>
      </c>
      <c r="M80" s="15" t="s">
        <v>241</v>
      </c>
      <c r="N80" s="4" t="s">
        <v>216</v>
      </c>
    </row>
    <row r="81" spans="1:14" ht="66" x14ac:dyDescent="0.3">
      <c r="A81" s="1">
        <f t="shared" si="4"/>
        <v>58</v>
      </c>
      <c r="B81" s="1" t="s">
        <v>153</v>
      </c>
      <c r="C81" s="1" t="s">
        <v>200</v>
      </c>
      <c r="D81" s="1" t="s">
        <v>87</v>
      </c>
      <c r="E81" s="5"/>
      <c r="F81" s="5"/>
      <c r="G81" s="5"/>
      <c r="H81" s="5"/>
      <c r="I81" s="5"/>
      <c r="J81" s="5"/>
      <c r="K81" s="5">
        <v>19</v>
      </c>
      <c r="L81" s="1" t="s">
        <v>20</v>
      </c>
      <c r="M81" s="15" t="s">
        <v>242</v>
      </c>
      <c r="N81" s="4" t="s">
        <v>275</v>
      </c>
    </row>
    <row r="82" spans="1:14" ht="52.5" customHeight="1" x14ac:dyDescent="0.3">
      <c r="A82" s="1">
        <f t="shared" si="4"/>
        <v>59</v>
      </c>
      <c r="B82" s="1" t="s">
        <v>154</v>
      </c>
      <c r="C82" s="4" t="s">
        <v>201</v>
      </c>
      <c r="D82" s="1" t="s">
        <v>87</v>
      </c>
      <c r="E82" s="5"/>
      <c r="F82" s="5"/>
      <c r="G82" s="5"/>
      <c r="H82" s="5"/>
      <c r="I82" s="5"/>
      <c r="J82" s="5"/>
      <c r="K82" s="5">
        <v>5.2</v>
      </c>
      <c r="L82" s="1" t="s">
        <v>20</v>
      </c>
      <c r="M82" s="15" t="s">
        <v>242</v>
      </c>
      <c r="N82" s="4" t="s">
        <v>258</v>
      </c>
    </row>
    <row r="83" spans="1:14" ht="15" customHeight="1" x14ac:dyDescent="0.3">
      <c r="A83" s="43" t="s">
        <v>155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</row>
    <row r="84" spans="1:14" ht="74.25" customHeight="1" x14ac:dyDescent="0.3">
      <c r="A84" s="1">
        <f>A82+1</f>
        <v>60</v>
      </c>
      <c r="B84" s="1" t="s">
        <v>33</v>
      </c>
      <c r="C84" s="1" t="s">
        <v>34</v>
      </c>
      <c r="D84" s="1" t="s">
        <v>35</v>
      </c>
      <c r="E84" s="5"/>
      <c r="F84" s="5"/>
      <c r="G84" s="5"/>
      <c r="H84" s="5"/>
      <c r="I84" s="5"/>
      <c r="J84" s="5"/>
      <c r="K84" s="5">
        <v>637</v>
      </c>
      <c r="L84" s="1" t="s">
        <v>249</v>
      </c>
      <c r="M84" s="15" t="s">
        <v>245</v>
      </c>
      <c r="N84" s="22"/>
    </row>
    <row r="85" spans="1:14" ht="63" customHeight="1" x14ac:dyDescent="0.3">
      <c r="A85" s="1">
        <f>A84+1</f>
        <v>61</v>
      </c>
      <c r="B85" s="1" t="s">
        <v>96</v>
      </c>
      <c r="C85" s="1" t="s">
        <v>97</v>
      </c>
      <c r="D85" s="1" t="s">
        <v>248</v>
      </c>
      <c r="E85" s="5">
        <v>500</v>
      </c>
      <c r="F85" s="5"/>
      <c r="G85" s="5"/>
      <c r="H85" s="5">
        <v>110</v>
      </c>
      <c r="I85" s="5"/>
      <c r="J85" s="23"/>
      <c r="K85" s="5">
        <v>610</v>
      </c>
      <c r="L85" s="1" t="s">
        <v>249</v>
      </c>
      <c r="M85" s="15" t="s">
        <v>245</v>
      </c>
      <c r="N85" s="22"/>
    </row>
    <row r="86" spans="1:14" ht="55.2" x14ac:dyDescent="0.3">
      <c r="A86" s="1">
        <f>A85+1</f>
        <v>62</v>
      </c>
      <c r="B86" s="1" t="s">
        <v>116</v>
      </c>
      <c r="C86" s="1" t="s">
        <v>117</v>
      </c>
      <c r="D86" s="1" t="s">
        <v>19</v>
      </c>
      <c r="E86" s="5"/>
      <c r="F86" s="5"/>
      <c r="G86" s="5"/>
      <c r="H86" s="5"/>
      <c r="I86" s="5"/>
      <c r="J86" s="5"/>
      <c r="K86" s="5">
        <v>37.5</v>
      </c>
      <c r="L86" s="1" t="s">
        <v>157</v>
      </c>
      <c r="M86" s="15" t="s">
        <v>242</v>
      </c>
      <c r="N86" s="1" t="s">
        <v>247</v>
      </c>
    </row>
    <row r="87" spans="1:14" ht="55.2" x14ac:dyDescent="0.3">
      <c r="A87" s="1">
        <f t="shared" ref="A87:A97" si="5">A86+1</f>
        <v>63</v>
      </c>
      <c r="B87" s="1" t="s">
        <v>118</v>
      </c>
      <c r="C87" s="1" t="s">
        <v>117</v>
      </c>
      <c r="D87" s="1" t="s">
        <v>19</v>
      </c>
      <c r="E87" s="5"/>
      <c r="F87" s="5"/>
      <c r="G87" s="5"/>
      <c r="H87" s="5">
        <f>0.6+0.04</f>
        <v>0.64</v>
      </c>
      <c r="I87" s="5"/>
      <c r="J87" s="5">
        <v>5.14</v>
      </c>
      <c r="K87" s="5">
        <v>5.79</v>
      </c>
      <c r="L87" s="1" t="s">
        <v>157</v>
      </c>
      <c r="M87" s="15" t="s">
        <v>241</v>
      </c>
      <c r="N87" s="1" t="s">
        <v>276</v>
      </c>
    </row>
    <row r="88" spans="1:14" ht="55.2" x14ac:dyDescent="0.3">
      <c r="A88" s="1">
        <f t="shared" si="5"/>
        <v>64</v>
      </c>
      <c r="B88" s="1" t="s">
        <v>156</v>
      </c>
      <c r="C88" s="1" t="s">
        <v>102</v>
      </c>
      <c r="D88" s="1">
        <v>2014</v>
      </c>
      <c r="E88" s="5"/>
      <c r="F88" s="5"/>
      <c r="G88" s="5">
        <f>2.9106+7.9316</f>
        <v>10.8422</v>
      </c>
      <c r="H88" s="5"/>
      <c r="I88" s="5"/>
      <c r="J88" s="5"/>
      <c r="K88" s="5">
        <f>2.9106+7.9316</f>
        <v>10.8422</v>
      </c>
      <c r="L88" s="1" t="s">
        <v>157</v>
      </c>
      <c r="M88" s="15" t="s">
        <v>241</v>
      </c>
      <c r="N88" s="1" t="s">
        <v>158</v>
      </c>
    </row>
    <row r="89" spans="1:14" ht="29.25" customHeight="1" x14ac:dyDescent="0.3">
      <c r="A89" s="1">
        <f t="shared" si="5"/>
        <v>65</v>
      </c>
      <c r="B89" s="1" t="s">
        <v>159</v>
      </c>
      <c r="C89" s="1" t="s">
        <v>42</v>
      </c>
      <c r="D89" s="1" t="s">
        <v>35</v>
      </c>
      <c r="E89" s="5"/>
      <c r="F89" s="5">
        <v>6.0839999999999996</v>
      </c>
      <c r="G89" s="5">
        <v>8.9580000000000002</v>
      </c>
      <c r="H89" s="5">
        <f>14.012+2.55</f>
        <v>16.562000000000001</v>
      </c>
      <c r="I89" s="5"/>
      <c r="J89" s="5"/>
      <c r="K89" s="5">
        <f>32+2.55</f>
        <v>34.549999999999997</v>
      </c>
      <c r="L89" s="1" t="s">
        <v>157</v>
      </c>
      <c r="M89" s="15" t="s">
        <v>241</v>
      </c>
      <c r="N89" s="1" t="s">
        <v>160</v>
      </c>
    </row>
    <row r="90" spans="1:14" ht="25.5" customHeight="1" x14ac:dyDescent="0.3">
      <c r="A90" s="1">
        <f t="shared" si="5"/>
        <v>66</v>
      </c>
      <c r="B90" s="1" t="s">
        <v>161</v>
      </c>
      <c r="C90" s="1" t="s">
        <v>162</v>
      </c>
      <c r="D90" s="1">
        <v>2014</v>
      </c>
      <c r="E90" s="5"/>
      <c r="F90" s="5"/>
      <c r="G90" s="5"/>
      <c r="H90" s="5">
        <f>135349.603383412/1000</f>
        <v>135.34960338341199</v>
      </c>
      <c r="I90" s="5"/>
      <c r="J90" s="5"/>
      <c r="K90" s="5">
        <f>135349.603383412/1000</f>
        <v>135.34960338341199</v>
      </c>
      <c r="L90" s="1" t="s">
        <v>157</v>
      </c>
      <c r="M90" s="15" t="s">
        <v>241</v>
      </c>
      <c r="N90" s="1" t="s">
        <v>163</v>
      </c>
    </row>
    <row r="91" spans="1:14" ht="36" customHeight="1" x14ac:dyDescent="0.3">
      <c r="A91" s="1">
        <f t="shared" si="5"/>
        <v>67</v>
      </c>
      <c r="B91" s="1" t="s">
        <v>164</v>
      </c>
      <c r="C91" s="1" t="s">
        <v>165</v>
      </c>
      <c r="D91" s="1" t="s">
        <v>166</v>
      </c>
      <c r="E91" s="5"/>
      <c r="F91" s="5"/>
      <c r="G91" s="5"/>
      <c r="H91" s="5">
        <v>559</v>
      </c>
      <c r="I91" s="5">
        <f>265.6+1034.4</f>
        <v>1300</v>
      </c>
      <c r="J91" s="5"/>
      <c r="K91" s="5">
        <v>1859</v>
      </c>
      <c r="L91" s="1" t="s">
        <v>157</v>
      </c>
      <c r="M91" s="15" t="s">
        <v>243</v>
      </c>
      <c r="N91" s="1" t="s">
        <v>205</v>
      </c>
    </row>
    <row r="92" spans="1:14" ht="135" customHeight="1" x14ac:dyDescent="0.3">
      <c r="A92" s="1">
        <f t="shared" si="5"/>
        <v>68</v>
      </c>
      <c r="B92" s="1" t="s">
        <v>55</v>
      </c>
      <c r="C92" s="1" t="s">
        <v>47</v>
      </c>
      <c r="D92" s="1">
        <v>2014</v>
      </c>
      <c r="E92" s="5"/>
      <c r="F92" s="5">
        <v>17.154199999999999</v>
      </c>
      <c r="G92" s="5"/>
      <c r="H92" s="5"/>
      <c r="I92" s="5"/>
      <c r="J92" s="5"/>
      <c r="K92" s="5">
        <f>17.1542+1.07527</f>
        <v>18.229469999999999</v>
      </c>
      <c r="L92" s="1" t="s">
        <v>157</v>
      </c>
      <c r="M92" s="15" t="s">
        <v>241</v>
      </c>
      <c r="N92" s="4"/>
    </row>
    <row r="93" spans="1:14" ht="52.2" customHeight="1" x14ac:dyDescent="0.3">
      <c r="A93" s="1">
        <f t="shared" si="5"/>
        <v>69</v>
      </c>
      <c r="B93" s="1" t="s">
        <v>240</v>
      </c>
      <c r="C93" s="4" t="s">
        <v>239</v>
      </c>
      <c r="D93" s="2" t="s">
        <v>39</v>
      </c>
      <c r="E93" s="2"/>
      <c r="F93" s="25"/>
      <c r="G93" s="25"/>
      <c r="H93" s="5"/>
      <c r="I93" s="5"/>
      <c r="J93" s="5"/>
      <c r="K93" s="5"/>
      <c r="L93" s="6" t="s">
        <v>169</v>
      </c>
      <c r="M93" s="15" t="s">
        <v>243</v>
      </c>
      <c r="N93" s="25"/>
    </row>
    <row r="94" spans="1:14" ht="27.6" x14ac:dyDescent="0.3">
      <c r="A94" s="1">
        <f t="shared" si="5"/>
        <v>70</v>
      </c>
      <c r="B94" s="1" t="s">
        <v>167</v>
      </c>
      <c r="C94" s="1" t="s">
        <v>24</v>
      </c>
      <c r="D94" s="1" t="s">
        <v>168</v>
      </c>
      <c r="E94" s="5"/>
      <c r="F94" s="5">
        <v>118.941</v>
      </c>
      <c r="G94" s="5"/>
      <c r="H94" s="5">
        <v>4.4219999999999997</v>
      </c>
      <c r="I94" s="5"/>
      <c r="J94" s="23"/>
      <c r="K94" s="5">
        <v>123.36</v>
      </c>
      <c r="L94" s="1" t="s">
        <v>169</v>
      </c>
      <c r="M94" s="15" t="s">
        <v>243</v>
      </c>
      <c r="N94" s="25"/>
    </row>
    <row r="95" spans="1:14" ht="40.5" customHeight="1" x14ac:dyDescent="0.3">
      <c r="A95" s="1">
        <f t="shared" si="5"/>
        <v>71</v>
      </c>
      <c r="B95" s="1" t="s">
        <v>170</v>
      </c>
      <c r="C95" s="1" t="s">
        <v>171</v>
      </c>
      <c r="D95" s="1">
        <v>2013</v>
      </c>
      <c r="E95" s="5"/>
      <c r="F95" s="5"/>
      <c r="G95" s="5"/>
      <c r="H95" s="5"/>
      <c r="I95" s="5"/>
      <c r="J95" s="5"/>
      <c r="K95" s="5">
        <v>7</v>
      </c>
      <c r="L95" s="1" t="s">
        <v>169</v>
      </c>
      <c r="M95" s="15" t="s">
        <v>243</v>
      </c>
      <c r="N95" s="25"/>
    </row>
    <row r="96" spans="1:14" ht="55.2" x14ac:dyDescent="0.3">
      <c r="A96" s="1">
        <f t="shared" si="5"/>
        <v>72</v>
      </c>
      <c r="B96" s="1" t="s">
        <v>172</v>
      </c>
      <c r="C96" s="1" t="s">
        <v>42</v>
      </c>
      <c r="D96" s="1" t="s">
        <v>173</v>
      </c>
      <c r="E96" s="5"/>
      <c r="F96" s="5"/>
      <c r="G96" s="5"/>
      <c r="H96" s="5"/>
      <c r="I96" s="5"/>
      <c r="J96" s="5"/>
      <c r="K96" s="5">
        <v>272</v>
      </c>
      <c r="L96" s="1" t="s">
        <v>174</v>
      </c>
      <c r="M96" s="15" t="s">
        <v>243</v>
      </c>
      <c r="N96" s="1" t="s">
        <v>175</v>
      </c>
    </row>
    <row r="97" spans="1:14" ht="69" x14ac:dyDescent="0.3">
      <c r="A97" s="1">
        <f t="shared" si="5"/>
        <v>73</v>
      </c>
      <c r="B97" s="1" t="s">
        <v>176</v>
      </c>
      <c r="C97" s="1" t="s">
        <v>177</v>
      </c>
      <c r="D97" s="1" t="s">
        <v>168</v>
      </c>
      <c r="E97" s="5"/>
      <c r="F97" s="5"/>
      <c r="G97" s="5"/>
      <c r="H97" s="5"/>
      <c r="I97" s="5"/>
      <c r="J97" s="5"/>
      <c r="K97" s="5">
        <v>150</v>
      </c>
      <c r="L97" s="1" t="s">
        <v>174</v>
      </c>
      <c r="M97" s="15" t="s">
        <v>243</v>
      </c>
      <c r="N97" s="1" t="s">
        <v>178</v>
      </c>
    </row>
    <row r="99" spans="1:14" x14ac:dyDescent="0.3">
      <c r="A99" s="26"/>
      <c r="B99" s="46" t="s">
        <v>180</v>
      </c>
      <c r="C99" s="46"/>
      <c r="D99" s="26"/>
      <c r="E99" s="27"/>
      <c r="F99" s="27"/>
      <c r="G99" s="27"/>
      <c r="H99" s="27"/>
      <c r="I99" s="27"/>
      <c r="J99" s="27"/>
      <c r="K99" s="27"/>
      <c r="L99" s="26"/>
      <c r="M99" s="28"/>
      <c r="N99" s="26"/>
    </row>
    <row r="100" spans="1:14" ht="15.6" x14ac:dyDescent="0.3">
      <c r="A100" s="26"/>
      <c r="B100" s="46" t="s">
        <v>181</v>
      </c>
      <c r="C100" s="46"/>
      <c r="D100" s="26"/>
      <c r="E100" s="27"/>
      <c r="F100" s="29"/>
      <c r="G100" s="29"/>
      <c r="H100" s="29"/>
      <c r="I100" s="29"/>
      <c r="J100" s="29"/>
      <c r="K100" s="29"/>
      <c r="L100" s="30"/>
      <c r="M100" s="31"/>
      <c r="N100" s="30"/>
    </row>
    <row r="101" spans="1:14" x14ac:dyDescent="0.3">
      <c r="A101" s="26"/>
      <c r="B101" s="46" t="s">
        <v>182</v>
      </c>
      <c r="C101" s="46"/>
      <c r="D101" s="26"/>
      <c r="E101" s="27"/>
      <c r="F101" s="27"/>
      <c r="G101" s="27"/>
      <c r="H101" s="27"/>
      <c r="I101" s="27"/>
      <c r="J101" s="27"/>
      <c r="K101" s="27"/>
      <c r="L101" s="26"/>
      <c r="M101" s="28"/>
      <c r="N101" s="26"/>
    </row>
    <row r="102" spans="1:14" x14ac:dyDescent="0.3">
      <c r="B102" s="47" t="s">
        <v>183</v>
      </c>
      <c r="C102" s="47"/>
    </row>
    <row r="103" spans="1:14" s="33" customFormat="1" x14ac:dyDescent="0.3">
      <c r="A103" s="7"/>
      <c r="B103" s="47" t="s">
        <v>184</v>
      </c>
      <c r="C103" s="47"/>
      <c r="D103" s="32"/>
      <c r="L103" s="32"/>
      <c r="M103" s="34"/>
      <c r="N103" s="32"/>
    </row>
    <row r="104" spans="1:14" s="33" customFormat="1" x14ac:dyDescent="0.3">
      <c r="A104" s="7"/>
      <c r="B104" s="47" t="s">
        <v>185</v>
      </c>
      <c r="C104" s="47"/>
      <c r="D104" s="32"/>
      <c r="L104" s="32"/>
      <c r="M104" s="34"/>
      <c r="N104" s="32"/>
    </row>
    <row r="105" spans="1:14" s="33" customFormat="1" x14ac:dyDescent="0.3">
      <c r="A105" s="7"/>
      <c r="B105" s="32"/>
      <c r="C105" s="32"/>
      <c r="D105" s="32"/>
      <c r="L105" s="32"/>
      <c r="M105" s="34"/>
      <c r="N105" s="32"/>
    </row>
    <row r="106" spans="1:14" x14ac:dyDescent="0.3">
      <c r="A106" s="45" t="s">
        <v>179</v>
      </c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</row>
    <row r="107" spans="1:14" ht="18" customHeight="1" x14ac:dyDescent="0.3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</row>
  </sheetData>
  <mergeCells count="41">
    <mergeCell ref="N5:N6"/>
    <mergeCell ref="A2:N2"/>
    <mergeCell ref="A47:N47"/>
    <mergeCell ref="M5:M6"/>
    <mergeCell ref="A8:N8"/>
    <mergeCell ref="A1:N1"/>
    <mergeCell ref="A4:A6"/>
    <mergeCell ref="B4:B6"/>
    <mergeCell ref="C4:C6"/>
    <mergeCell ref="D4:D6"/>
    <mergeCell ref="E4:K4"/>
    <mergeCell ref="E5:E6"/>
    <mergeCell ref="F5:F6"/>
    <mergeCell ref="G5:G6"/>
    <mergeCell ref="H5:I5"/>
    <mergeCell ref="J5:J6"/>
    <mergeCell ref="K5:K6"/>
    <mergeCell ref="L5:L6"/>
    <mergeCell ref="A106:N107"/>
    <mergeCell ref="B99:C99"/>
    <mergeCell ref="B100:C100"/>
    <mergeCell ref="B101:C101"/>
    <mergeCell ref="B102:C102"/>
    <mergeCell ref="B104:C104"/>
    <mergeCell ref="B103:C103"/>
    <mergeCell ref="A83:N83"/>
    <mergeCell ref="A7:N7"/>
    <mergeCell ref="A48:N48"/>
    <mergeCell ref="A17:N17"/>
    <mergeCell ref="A20:N20"/>
    <mergeCell ref="A24:N24"/>
    <mergeCell ref="A25:N25"/>
    <mergeCell ref="A34:N34"/>
    <mergeCell ref="A52:N52"/>
    <mergeCell ref="A53:N53"/>
    <mergeCell ref="A63:N63"/>
    <mergeCell ref="A68:N68"/>
    <mergeCell ref="A71:N71"/>
    <mergeCell ref="A39:N39"/>
    <mergeCell ref="A40:N40"/>
    <mergeCell ref="A43:N43"/>
  </mergeCells>
  <hyperlinks>
    <hyperlink ref="B93" r:id="rId1" location="Лист1!_Toc349238332" display="../../../../../../Users/Medvedeva/AppData/Local/Microsoft/Windows/Temporary Internet Files/Content.MSO/6F0F5DD9.xlsx - Лист1!_Toc349238332"/>
  </hyperlinks>
  <pageMargins left="0.17" right="0.15748031496062992" top="0.52" bottom="0.17" header="0.27559055118110237" footer="0.15748031496062992"/>
  <pageSetup paperSize="9" scale="65" fitToHeight="6" orientation="landscape" r:id="rId2"/>
  <headerFooter differentFirst="1">
    <oddHeader>&amp;C&amp;P</oddHeader>
  </headerFooter>
  <rowBreaks count="2" manualBreakCount="2">
    <brk id="19" max="13" man="1"/>
    <brk id="4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outlinePr summaryBelow="0" summaryRight="0"/>
  </sheetPr>
  <dimension ref="A1:BC247"/>
  <sheetViews>
    <sheetView showZeros="0" tabSelected="1" zoomScale="70" zoomScaleNormal="70" zoomScalePageLayoutView="85" workbookViewId="0">
      <pane xSplit="4" ySplit="9" topLeftCell="E10" activePane="bottomRight" state="frozen"/>
      <selection pane="topRight" activeCell="C1" sqref="C1"/>
      <selection pane="bottomLeft" activeCell="A8" sqref="A8"/>
      <selection pane="bottomRight" activeCell="D10" sqref="D10"/>
    </sheetView>
  </sheetViews>
  <sheetFormatPr defaultColWidth="9.109375" defaultRowHeight="14.4" outlineLevelRow="1" outlineLevelCol="1" x14ac:dyDescent="0.3"/>
  <cols>
    <col min="1" max="2" width="3.6640625" style="7" hidden="1" customWidth="1"/>
    <col min="3" max="3" width="3.6640625" style="7" customWidth="1"/>
    <col min="4" max="4" width="52.44140625" style="32" customWidth="1" collapsed="1"/>
    <col min="5" max="8" width="13.6640625" style="53" hidden="1" customWidth="1" outlineLevel="1"/>
    <col min="9" max="10" width="13.88671875" style="53" hidden="1" customWidth="1" outlineLevel="1"/>
    <col min="11" max="11" width="13.109375" style="53" hidden="1" customWidth="1" outlineLevel="1"/>
    <col min="12" max="18" width="12.88671875" style="53" hidden="1" customWidth="1" outlineLevel="1"/>
    <col min="19" max="19" width="22.6640625" style="32" customWidth="1"/>
    <col min="20" max="20" width="13" style="32" customWidth="1"/>
    <col min="21" max="21" width="12.6640625" style="33" customWidth="1"/>
    <col min="22" max="22" width="9.77734375" style="33" customWidth="1"/>
    <col min="23" max="23" width="7.88671875" style="33" customWidth="1"/>
    <col min="24" max="24" width="10.88671875" style="33" customWidth="1"/>
    <col min="25" max="25" width="10.5546875" style="33" customWidth="1"/>
    <col min="26" max="26" width="15.33203125" style="33" customWidth="1"/>
    <col min="27" max="27" width="13" style="33" customWidth="1"/>
    <col min="28" max="28" width="15.6640625" style="32" customWidth="1"/>
    <col min="29" max="29" width="17.109375" style="34" hidden="1" customWidth="1"/>
    <col min="30" max="30" width="33.6640625" style="32" hidden="1" customWidth="1"/>
    <col min="31" max="31" width="44.33203125" style="32" customWidth="1" collapsed="1"/>
    <col min="32" max="40" width="0" style="159" hidden="1" customWidth="1" outlineLevel="1"/>
    <col min="41" max="41" width="66" style="52" hidden="1" customWidth="1"/>
    <col min="42" max="42" width="37.5546875" style="52" hidden="1" customWidth="1"/>
    <col min="43" max="48" width="0" style="52" hidden="1" customWidth="1"/>
    <col min="49" max="49" width="17.109375" style="34" hidden="1" customWidth="1"/>
    <col min="50" max="55" width="0" style="52" hidden="1" customWidth="1"/>
    <col min="56" max="56" width="0" style="7" hidden="1" customWidth="1"/>
    <col min="57" max="16384" width="9.109375" style="7"/>
  </cols>
  <sheetData>
    <row r="1" spans="1:55" s="7" customFormat="1" ht="17.399999999999999" x14ac:dyDescent="0.3">
      <c r="C1" s="49" t="s">
        <v>746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158"/>
      <c r="AG1" s="158"/>
      <c r="AH1" s="158"/>
      <c r="AI1" s="158"/>
      <c r="AJ1" s="158"/>
      <c r="AK1" s="158"/>
      <c r="AL1" s="158"/>
      <c r="AM1" s="158"/>
      <c r="AN1" s="158"/>
      <c r="AO1" s="52"/>
      <c r="AP1" s="52"/>
      <c r="AQ1" s="52"/>
      <c r="AR1" s="52"/>
      <c r="AS1" s="52"/>
      <c r="AT1" s="52"/>
      <c r="AU1" s="52"/>
      <c r="AV1" s="52"/>
      <c r="AX1" s="52"/>
      <c r="AY1" s="52"/>
      <c r="AZ1" s="52"/>
      <c r="BA1" s="52"/>
      <c r="BB1" s="52"/>
      <c r="BC1" s="52"/>
    </row>
    <row r="2" spans="1:55" s="7" customFormat="1" ht="15.6" customHeight="1" x14ac:dyDescent="0.3">
      <c r="C2" s="51" t="s">
        <v>250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157"/>
      <c r="AG2" s="157"/>
      <c r="AH2" s="157"/>
      <c r="AI2" s="157"/>
      <c r="AJ2" s="157"/>
      <c r="AK2" s="157"/>
      <c r="AL2" s="157"/>
      <c r="AM2" s="157"/>
      <c r="AN2" s="157"/>
      <c r="AO2" s="88"/>
      <c r="AP2" s="155" t="s">
        <v>745</v>
      </c>
      <c r="AQ2" s="88"/>
      <c r="AR2" s="88"/>
      <c r="AS2" s="88"/>
      <c r="AT2" s="88"/>
      <c r="AU2" s="88"/>
      <c r="AV2" s="88"/>
      <c r="AX2" s="88"/>
      <c r="AY2" s="88"/>
      <c r="AZ2" s="88"/>
      <c r="BA2" s="88"/>
      <c r="BB2" s="88"/>
      <c r="BC2" s="88"/>
    </row>
    <row r="3" spans="1:55" s="10" customFormat="1" ht="18.600000000000001" customHeight="1" x14ac:dyDescent="0.3">
      <c r="A3" s="35"/>
      <c r="B3" s="35"/>
      <c r="C3" s="35"/>
      <c r="D3" s="35"/>
      <c r="E3" s="156"/>
      <c r="F3" s="156"/>
      <c r="G3" s="156"/>
      <c r="H3" s="156"/>
      <c r="I3" s="156"/>
      <c r="J3" s="156" t="s">
        <v>744</v>
      </c>
      <c r="K3" s="156"/>
      <c r="L3" s="156"/>
      <c r="M3" s="156"/>
      <c r="N3" s="156"/>
      <c r="O3" s="156"/>
      <c r="P3" s="156"/>
      <c r="Q3" s="156"/>
      <c r="R3" s="156"/>
      <c r="S3" s="35"/>
      <c r="T3" s="35"/>
      <c r="U3" s="35"/>
      <c r="V3" s="35"/>
      <c r="W3" s="35"/>
      <c r="X3" s="35"/>
      <c r="Y3" s="35"/>
      <c r="Z3" s="35"/>
      <c r="AA3" s="35"/>
      <c r="AB3" s="35"/>
      <c r="AC3" s="9"/>
      <c r="AD3" s="35"/>
      <c r="AE3" s="35"/>
      <c r="AF3" s="159"/>
      <c r="AG3" s="159"/>
      <c r="AH3" s="159"/>
      <c r="AI3" s="160" t="s">
        <v>743</v>
      </c>
      <c r="AJ3" s="159"/>
      <c r="AK3" s="159"/>
      <c r="AL3" s="159"/>
      <c r="AM3" s="159"/>
      <c r="AN3" s="159"/>
      <c r="AO3" s="155" t="s">
        <v>742</v>
      </c>
      <c r="AP3" s="88"/>
      <c r="AQ3" s="88"/>
      <c r="AR3" s="88"/>
      <c r="AS3" s="88"/>
      <c r="AT3" s="88"/>
      <c r="AU3" s="88"/>
      <c r="AV3" s="88"/>
      <c r="AW3" s="9"/>
      <c r="AX3" s="88"/>
      <c r="AY3" s="88"/>
      <c r="AZ3" s="88"/>
      <c r="BA3" s="88"/>
      <c r="BB3" s="88"/>
      <c r="BC3" s="88"/>
    </row>
    <row r="4" spans="1:55" s="7" customFormat="1" ht="15.75" customHeight="1" x14ac:dyDescent="0.3">
      <c r="A4" s="44" t="s">
        <v>741</v>
      </c>
      <c r="B4" s="44" t="s">
        <v>740</v>
      </c>
      <c r="C4" s="44" t="s">
        <v>739</v>
      </c>
      <c r="D4" s="44" t="s">
        <v>738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44" t="s">
        <v>2</v>
      </c>
      <c r="T4" s="44" t="s">
        <v>3</v>
      </c>
      <c r="U4" s="50" t="s">
        <v>4</v>
      </c>
      <c r="V4" s="50"/>
      <c r="W4" s="50"/>
      <c r="X4" s="50"/>
      <c r="Y4" s="50"/>
      <c r="Z4" s="50"/>
      <c r="AA4" s="50"/>
      <c r="AB4" s="36"/>
      <c r="AC4" s="39"/>
      <c r="AD4" s="13"/>
      <c r="AE4" s="13"/>
      <c r="AF4" s="159"/>
      <c r="AG4" s="159"/>
      <c r="AH4" s="159"/>
      <c r="AI4" s="159"/>
      <c r="AJ4" s="159"/>
      <c r="AK4" s="159"/>
      <c r="AL4" s="159"/>
      <c r="AM4" s="159"/>
      <c r="AN4" s="159"/>
      <c r="AO4" s="161" t="s">
        <v>737</v>
      </c>
      <c r="AP4" s="161" t="s">
        <v>736</v>
      </c>
      <c r="AQ4" s="150" t="s">
        <v>735</v>
      </c>
      <c r="AR4" s="149"/>
      <c r="AS4" s="149"/>
      <c r="AT4" s="149"/>
      <c r="AU4" s="148"/>
      <c r="AV4" s="60" t="s">
        <v>733</v>
      </c>
      <c r="AW4" s="39"/>
      <c r="AX4" s="150" t="s">
        <v>734</v>
      </c>
      <c r="AY4" s="149"/>
      <c r="AZ4" s="149"/>
      <c r="BA4" s="149"/>
      <c r="BB4" s="148"/>
      <c r="BC4" s="60" t="s">
        <v>733</v>
      </c>
    </row>
    <row r="5" spans="1:55" s="7" customFormat="1" ht="83.25" customHeight="1" x14ac:dyDescent="0.3">
      <c r="A5" s="44"/>
      <c r="B5" s="44"/>
      <c r="C5" s="44"/>
      <c r="D5" s="44"/>
      <c r="E5" s="60" t="s">
        <v>732</v>
      </c>
      <c r="F5" s="60" t="s">
        <v>731</v>
      </c>
      <c r="G5" s="150" t="s">
        <v>730</v>
      </c>
      <c r="H5" s="149"/>
      <c r="I5" s="149"/>
      <c r="J5" s="149"/>
      <c r="K5" s="148"/>
      <c r="L5" s="60" t="s">
        <v>729</v>
      </c>
      <c r="M5" s="60" t="s">
        <v>728</v>
      </c>
      <c r="N5" s="60" t="s">
        <v>727</v>
      </c>
      <c r="O5" s="60" t="s">
        <v>726</v>
      </c>
      <c r="P5" s="60" t="s">
        <v>725</v>
      </c>
      <c r="Q5" s="60" t="s">
        <v>724</v>
      </c>
      <c r="R5" s="60" t="s">
        <v>12</v>
      </c>
      <c r="S5" s="44"/>
      <c r="T5" s="44"/>
      <c r="U5" s="50" t="s">
        <v>5</v>
      </c>
      <c r="V5" s="50" t="s">
        <v>6</v>
      </c>
      <c r="W5" s="50" t="s">
        <v>7</v>
      </c>
      <c r="X5" s="50" t="s">
        <v>8</v>
      </c>
      <c r="Y5" s="50"/>
      <c r="Z5" s="50" t="s">
        <v>9</v>
      </c>
      <c r="AA5" s="50" t="s">
        <v>10</v>
      </c>
      <c r="AB5" s="44" t="s">
        <v>11</v>
      </c>
      <c r="AC5" s="48" t="s">
        <v>723</v>
      </c>
      <c r="AD5" s="44" t="s">
        <v>722</v>
      </c>
      <c r="AE5" s="44" t="s">
        <v>721</v>
      </c>
      <c r="AF5" s="159" t="s">
        <v>720</v>
      </c>
      <c r="AG5" s="159" t="s">
        <v>719</v>
      </c>
      <c r="AH5" s="159" t="s">
        <v>718</v>
      </c>
      <c r="AI5" s="159" t="s">
        <v>717</v>
      </c>
      <c r="AJ5" s="159" t="s">
        <v>716</v>
      </c>
      <c r="AK5" s="159" t="s">
        <v>715</v>
      </c>
      <c r="AL5" s="159" t="s">
        <v>714</v>
      </c>
      <c r="AM5" s="159" t="s">
        <v>713</v>
      </c>
      <c r="AN5" s="159" t="s">
        <v>712</v>
      </c>
      <c r="AO5" s="88"/>
      <c r="AP5" s="88"/>
      <c r="AQ5" s="150">
        <v>5</v>
      </c>
      <c r="AR5" s="149"/>
      <c r="AS5" s="149"/>
      <c r="AT5" s="149"/>
      <c r="AU5" s="148"/>
      <c r="AV5" s="152"/>
      <c r="AW5" s="153" t="s">
        <v>711</v>
      </c>
      <c r="AX5" s="150">
        <v>5</v>
      </c>
      <c r="AY5" s="149"/>
      <c r="AZ5" s="149"/>
      <c r="BA5" s="149"/>
      <c r="BB5" s="148"/>
      <c r="BC5" s="152"/>
    </row>
    <row r="6" spans="1:55" s="7" customFormat="1" ht="15.6" x14ac:dyDescent="0.3">
      <c r="A6" s="44"/>
      <c r="B6" s="44"/>
      <c r="C6" s="44"/>
      <c r="D6" s="44"/>
      <c r="E6" s="52"/>
      <c r="F6" s="52"/>
      <c r="G6" s="60" t="s">
        <v>710</v>
      </c>
      <c r="H6" s="60" t="s">
        <v>5</v>
      </c>
      <c r="I6" s="60" t="s">
        <v>6</v>
      </c>
      <c r="J6" s="60" t="s">
        <v>7</v>
      </c>
      <c r="K6" s="60" t="s">
        <v>709</v>
      </c>
      <c r="L6" s="52"/>
      <c r="M6" s="52"/>
      <c r="N6" s="52"/>
      <c r="O6" s="52"/>
      <c r="P6" s="52"/>
      <c r="Q6" s="52"/>
      <c r="R6" s="52"/>
      <c r="S6" s="44"/>
      <c r="T6" s="44"/>
      <c r="U6" s="50"/>
      <c r="V6" s="50"/>
      <c r="W6" s="50"/>
      <c r="X6" s="37" t="s">
        <v>13</v>
      </c>
      <c r="Y6" s="37" t="s">
        <v>14</v>
      </c>
      <c r="Z6" s="50"/>
      <c r="AA6" s="50"/>
      <c r="AB6" s="44"/>
      <c r="AC6" s="48"/>
      <c r="AD6" s="44"/>
      <c r="AE6" s="44"/>
      <c r="AF6" s="159"/>
      <c r="AG6" s="159"/>
      <c r="AH6" s="159"/>
      <c r="AI6" s="159"/>
      <c r="AJ6" s="159"/>
      <c r="AK6" s="159"/>
      <c r="AL6" s="159"/>
      <c r="AM6" s="159"/>
      <c r="AN6" s="159"/>
      <c r="AO6" s="88"/>
      <c r="AP6" s="88"/>
      <c r="AQ6" s="60" t="s">
        <v>710</v>
      </c>
      <c r="AR6" s="60" t="s">
        <v>5</v>
      </c>
      <c r="AS6" s="60" t="s">
        <v>6</v>
      </c>
      <c r="AT6" s="60" t="s">
        <v>7</v>
      </c>
      <c r="AU6" s="60" t="s">
        <v>709</v>
      </c>
      <c r="AV6" s="60"/>
      <c r="AW6" s="151"/>
      <c r="AX6" s="60" t="s">
        <v>710</v>
      </c>
      <c r="AY6" s="60" t="s">
        <v>5</v>
      </c>
      <c r="AZ6" s="60" t="s">
        <v>6</v>
      </c>
      <c r="BA6" s="60" t="s">
        <v>7</v>
      </c>
      <c r="BB6" s="60" t="s">
        <v>709</v>
      </c>
      <c r="BC6" s="60"/>
    </row>
    <row r="7" spans="1:55" s="7" customFormat="1" x14ac:dyDescent="0.3">
      <c r="A7" s="146">
        <v>1</v>
      </c>
      <c r="B7" s="146">
        <v>1</v>
      </c>
      <c r="C7" s="146">
        <v>1</v>
      </c>
      <c r="D7" s="146">
        <v>2</v>
      </c>
      <c r="E7" s="147">
        <v>3</v>
      </c>
      <c r="F7" s="147">
        <v>4</v>
      </c>
      <c r="G7" s="150">
        <v>5</v>
      </c>
      <c r="H7" s="149"/>
      <c r="I7" s="149"/>
      <c r="J7" s="149"/>
      <c r="K7" s="148"/>
      <c r="L7" s="147">
        <v>6</v>
      </c>
      <c r="M7" s="147">
        <v>7</v>
      </c>
      <c r="N7" s="147">
        <v>8</v>
      </c>
      <c r="O7" s="147">
        <v>9</v>
      </c>
      <c r="P7" s="147">
        <v>10</v>
      </c>
      <c r="Q7" s="147">
        <v>11</v>
      </c>
      <c r="R7" s="147">
        <v>12</v>
      </c>
      <c r="S7" s="146">
        <v>3</v>
      </c>
      <c r="T7" s="146">
        <f>S7+1</f>
        <v>4</v>
      </c>
      <c r="U7" s="146">
        <f>T7+1</f>
        <v>5</v>
      </c>
      <c r="V7" s="146">
        <f>U7+1</f>
        <v>6</v>
      </c>
      <c r="W7" s="146">
        <f>V7+1</f>
        <v>7</v>
      </c>
      <c r="X7" s="146">
        <f>W7+1</f>
        <v>8</v>
      </c>
      <c r="Y7" s="146">
        <f>X7+1</f>
        <v>9</v>
      </c>
      <c r="Z7" s="146">
        <f>Y7+1</f>
        <v>10</v>
      </c>
      <c r="AA7" s="146">
        <f>Z7+1</f>
        <v>11</v>
      </c>
      <c r="AB7" s="146">
        <f>AA7+1</f>
        <v>12</v>
      </c>
      <c r="AC7" s="146">
        <f>AB7+1</f>
        <v>13</v>
      </c>
      <c r="AD7" s="146">
        <f>AB7+1</f>
        <v>13</v>
      </c>
      <c r="AE7" s="146">
        <f>AC7+1</f>
        <v>14</v>
      </c>
      <c r="AF7" s="159">
        <v>4</v>
      </c>
      <c r="AG7" s="159">
        <v>5</v>
      </c>
      <c r="AH7" s="159">
        <v>6</v>
      </c>
      <c r="AI7" s="159">
        <v>7</v>
      </c>
      <c r="AJ7" s="159">
        <v>8</v>
      </c>
      <c r="AK7" s="159">
        <v>9</v>
      </c>
      <c r="AL7" s="159">
        <v>10</v>
      </c>
      <c r="AM7" s="159">
        <v>11</v>
      </c>
      <c r="AN7" s="159"/>
      <c r="AO7" s="52"/>
      <c r="AP7" s="52"/>
      <c r="AQ7" s="52"/>
      <c r="AR7" s="52"/>
      <c r="AS7" s="52"/>
      <c r="AT7" s="52"/>
      <c r="AU7" s="52"/>
      <c r="AV7" s="52"/>
      <c r="AW7" s="146"/>
      <c r="AX7" s="52"/>
      <c r="AY7" s="52"/>
      <c r="AZ7" s="52"/>
      <c r="BA7" s="52"/>
      <c r="BB7" s="52"/>
      <c r="BC7" s="52"/>
    </row>
    <row r="8" spans="1:55" s="7" customFormat="1" ht="15.75" customHeight="1" x14ac:dyDescent="0.3">
      <c r="C8" s="44" t="s">
        <v>15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129"/>
      <c r="AG8" s="129"/>
      <c r="AH8" s="129"/>
      <c r="AI8" s="129"/>
      <c r="AJ8" s="129"/>
      <c r="AK8" s="129"/>
      <c r="AL8" s="129"/>
      <c r="AM8" s="129"/>
      <c r="AN8" s="129"/>
      <c r="AO8" s="52"/>
      <c r="AP8" s="52"/>
      <c r="AQ8" s="52"/>
      <c r="AR8" s="52"/>
      <c r="AS8" s="52"/>
      <c r="AT8" s="52"/>
      <c r="AU8" s="52"/>
      <c r="AV8" s="52"/>
      <c r="AX8" s="52"/>
      <c r="AY8" s="52"/>
      <c r="AZ8" s="52"/>
      <c r="BA8" s="52"/>
      <c r="BB8" s="52"/>
      <c r="BC8" s="52"/>
    </row>
    <row r="9" spans="1:55" s="7" customFormat="1" ht="15" customHeight="1" x14ac:dyDescent="0.3">
      <c r="C9" s="43" t="s">
        <v>16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98"/>
      <c r="AG9" s="98"/>
      <c r="AH9" s="98"/>
      <c r="AI9" s="98"/>
      <c r="AJ9" s="98"/>
      <c r="AK9" s="98"/>
      <c r="AL9" s="98"/>
      <c r="AM9" s="98"/>
      <c r="AN9" s="98"/>
      <c r="AO9" s="52"/>
      <c r="AP9" s="52"/>
      <c r="AQ9" s="52"/>
      <c r="AR9" s="52"/>
      <c r="AS9" s="52"/>
      <c r="AT9" s="52"/>
      <c r="AU9" s="52"/>
      <c r="AV9" s="52"/>
      <c r="AX9" s="52"/>
      <c r="AY9" s="52"/>
      <c r="AZ9" s="52"/>
      <c r="BA9" s="52"/>
      <c r="BB9" s="52"/>
      <c r="BC9" s="52"/>
    </row>
    <row r="10" spans="1:55" s="52" customFormat="1" ht="36.6" customHeight="1" x14ac:dyDescent="0.3">
      <c r="A10" s="58">
        <v>1</v>
      </c>
      <c r="B10" s="58">
        <v>1</v>
      </c>
      <c r="C10" s="58">
        <v>1</v>
      </c>
      <c r="D10" s="97" t="s">
        <v>708</v>
      </c>
      <c r="E10" s="61" t="s">
        <v>279</v>
      </c>
      <c r="F10" s="62">
        <f>L10-G10</f>
        <v>0</v>
      </c>
      <c r="G10" s="62">
        <f>SUM(H10:K10)</f>
        <v>4228465</v>
      </c>
      <c r="H10" s="62"/>
      <c r="I10" s="62"/>
      <c r="J10" s="62"/>
      <c r="K10" s="62">
        <v>4228465</v>
      </c>
      <c r="L10" s="62">
        <v>4228465</v>
      </c>
      <c r="M10" s="60" t="s">
        <v>19</v>
      </c>
      <c r="N10" s="60">
        <v>2016</v>
      </c>
      <c r="O10" s="60" t="s">
        <v>26</v>
      </c>
      <c r="P10" s="60" t="s">
        <v>277</v>
      </c>
      <c r="Q10" s="60" t="s">
        <v>18</v>
      </c>
      <c r="R10" s="58"/>
      <c r="S10" s="58" t="s">
        <v>18</v>
      </c>
      <c r="T10" s="58" t="s">
        <v>747</v>
      </c>
      <c r="U10" s="90"/>
      <c r="V10" s="90"/>
      <c r="W10" s="90"/>
      <c r="X10" s="90">
        <v>3201.7860000000001</v>
      </c>
      <c r="Y10" s="90"/>
      <c r="Z10" s="90"/>
      <c r="AA10" s="90">
        <v>3201.7860000000001</v>
      </c>
      <c r="AB10" s="58" t="s">
        <v>20</v>
      </c>
      <c r="AC10" s="58" t="s">
        <v>242</v>
      </c>
      <c r="AD10" s="58" t="s">
        <v>277</v>
      </c>
      <c r="AE10" s="58" t="s">
        <v>705</v>
      </c>
      <c r="AO10" s="72" t="s">
        <v>748</v>
      </c>
      <c r="AP10" s="72"/>
      <c r="AQ10" s="52">
        <f>SUM(AR10:AU10)</f>
        <v>228943</v>
      </c>
      <c r="AR10" s="162"/>
      <c r="AS10" s="162"/>
      <c r="AT10" s="162"/>
      <c r="AU10" s="162">
        <v>228943</v>
      </c>
      <c r="AV10" s="56" t="s">
        <v>707</v>
      </c>
      <c r="AW10" s="58" t="s">
        <v>286</v>
      </c>
      <c r="AX10" s="52">
        <f>SUM(AY10:BB10)</f>
        <v>0</v>
      </c>
      <c r="AY10" s="162"/>
      <c r="AZ10" s="162"/>
      <c r="BA10" s="162"/>
      <c r="BB10" s="162"/>
      <c r="BC10" s="56"/>
    </row>
    <row r="11" spans="1:55" s="52" customFormat="1" ht="66" collapsed="1" x14ac:dyDescent="0.3">
      <c r="A11" s="58">
        <f>A10+1</f>
        <v>2</v>
      </c>
      <c r="B11" s="58">
        <f>B10+1</f>
        <v>2</v>
      </c>
      <c r="C11" s="58">
        <f>C10+1</f>
        <v>2</v>
      </c>
      <c r="D11" s="97" t="s">
        <v>21</v>
      </c>
      <c r="E11" s="61" t="s">
        <v>279</v>
      </c>
      <c r="F11" s="62">
        <f>L11-G11</f>
        <v>0</v>
      </c>
      <c r="G11" s="62">
        <f>SUM(H11:K11)</f>
        <v>1262137</v>
      </c>
      <c r="H11" s="62"/>
      <c r="I11" s="62"/>
      <c r="J11" s="62"/>
      <c r="K11" s="62">
        <v>1262137</v>
      </c>
      <c r="L11" s="62">
        <v>1262137</v>
      </c>
      <c r="M11" s="60" t="s">
        <v>706</v>
      </c>
      <c r="N11" s="60">
        <v>2018</v>
      </c>
      <c r="O11" s="60" t="s">
        <v>26</v>
      </c>
      <c r="P11" s="60" t="s">
        <v>277</v>
      </c>
      <c r="Q11" s="60" t="s">
        <v>22</v>
      </c>
      <c r="R11" s="58"/>
      <c r="S11" s="58" t="s">
        <v>22</v>
      </c>
      <c r="T11" s="58" t="s">
        <v>225</v>
      </c>
      <c r="U11" s="90"/>
      <c r="V11" s="90"/>
      <c r="W11" s="90"/>
      <c r="X11" s="90">
        <v>1068.0999999999999</v>
      </c>
      <c r="Y11" s="90"/>
      <c r="Z11" s="90"/>
      <c r="AA11" s="90">
        <v>1068.0999999999999</v>
      </c>
      <c r="AB11" s="58" t="s">
        <v>20</v>
      </c>
      <c r="AC11" s="58" t="s">
        <v>243</v>
      </c>
      <c r="AD11" s="58" t="s">
        <v>226</v>
      </c>
      <c r="AE11" s="58" t="s">
        <v>705</v>
      </c>
      <c r="AO11" s="72" t="s">
        <v>704</v>
      </c>
      <c r="AP11" s="72"/>
      <c r="AQ11" s="52">
        <f>SUM(AR11:AU11)</f>
        <v>126995.2</v>
      </c>
      <c r="AR11" s="162"/>
      <c r="AS11" s="162"/>
      <c r="AT11" s="162"/>
      <c r="AU11" s="162">
        <v>126995.2</v>
      </c>
      <c r="AV11" s="145" t="s">
        <v>703</v>
      </c>
      <c r="AW11" s="58" t="s">
        <v>286</v>
      </c>
      <c r="AX11" s="52">
        <f>SUM(AY11:BB11)</f>
        <v>0</v>
      </c>
      <c r="AY11" s="162"/>
      <c r="AZ11" s="162"/>
      <c r="BA11" s="162"/>
      <c r="BB11" s="162"/>
      <c r="BC11" s="145"/>
    </row>
    <row r="12" spans="1:55" s="144" customFormat="1" ht="54" hidden="1" customHeight="1" outlineLevel="1" x14ac:dyDescent="0.3">
      <c r="B12" s="64">
        <v>2</v>
      </c>
      <c r="C12" s="64">
        <v>2</v>
      </c>
      <c r="D12" s="95" t="s">
        <v>702</v>
      </c>
      <c r="E12" s="64" t="s">
        <v>279</v>
      </c>
      <c r="F12" s="24"/>
      <c r="G12" s="24">
        <f>SUM(H12:K12)</f>
        <v>141855.27703136599</v>
      </c>
      <c r="H12" s="24"/>
      <c r="I12" s="24"/>
      <c r="J12" s="24"/>
      <c r="K12" s="24">
        <f>149691.862821366-7836.58579</f>
        <v>141855.27703136599</v>
      </c>
      <c r="L12" s="24">
        <f>SUM(F12:G13)</f>
        <v>238223.78659884399</v>
      </c>
      <c r="M12" s="4" t="s">
        <v>103</v>
      </c>
      <c r="N12" s="4">
        <v>2016</v>
      </c>
      <c r="O12" s="4" t="s">
        <v>701</v>
      </c>
      <c r="P12" s="4" t="s">
        <v>277</v>
      </c>
      <c r="Q12" s="4" t="s">
        <v>698</v>
      </c>
      <c r="S12" s="1" t="str">
        <f>Q12</f>
        <v>филиал ПАО "МРСК Северо-Запада" "Колэнерго"</v>
      </c>
      <c r="T12" s="1" t="str">
        <f>M12</f>
        <v>2015-2016</v>
      </c>
      <c r="U12" s="5">
        <f>H12/1000</f>
        <v>0</v>
      </c>
      <c r="V12" s="5">
        <f>I12/1000</f>
        <v>0</v>
      </c>
      <c r="W12" s="5">
        <f>J12/1000</f>
        <v>0</v>
      </c>
      <c r="X12" s="5">
        <f>K12/1000</f>
        <v>141.85527703136597</v>
      </c>
      <c r="Y12" s="5"/>
      <c r="Z12" s="5">
        <f>F12/1000</f>
        <v>0</v>
      </c>
      <c r="AA12" s="5">
        <f>L12/1000</f>
        <v>238.22378659884399</v>
      </c>
      <c r="AB12" s="1" t="str">
        <f>P12</f>
        <v>ведутся работы</v>
      </c>
      <c r="AC12" s="15" t="s">
        <v>291</v>
      </c>
      <c r="AF12" s="159"/>
      <c r="AG12" s="159"/>
      <c r="AH12" s="159"/>
      <c r="AI12" s="159"/>
      <c r="AJ12" s="159"/>
      <c r="AK12" s="159"/>
      <c r="AL12" s="159"/>
      <c r="AM12" s="159"/>
      <c r="AN12" s="159"/>
      <c r="AW12" s="15" t="s">
        <v>308</v>
      </c>
      <c r="AX12" s="52">
        <f>SUM(AY12:BB12)</f>
        <v>0</v>
      </c>
    </row>
    <row r="13" spans="1:55" s="144" customFormat="1" ht="66" hidden="1" outlineLevel="1" x14ac:dyDescent="0.3">
      <c r="B13" s="64">
        <v>3</v>
      </c>
      <c r="C13" s="64">
        <v>3</v>
      </c>
      <c r="D13" s="95" t="s">
        <v>700</v>
      </c>
      <c r="E13" s="64" t="s">
        <v>279</v>
      </c>
      <c r="F13" s="24"/>
      <c r="G13" s="24">
        <f>SUM(H13:K13)</f>
        <v>96368.509567478002</v>
      </c>
      <c r="H13" s="24"/>
      <c r="I13" s="24"/>
      <c r="J13" s="24"/>
      <c r="K13" s="24">
        <f>101924.215157478-5555.70559</f>
        <v>96368.509567478002</v>
      </c>
      <c r="L13" s="24">
        <f>SUM(F13:G14)</f>
        <v>100690.509567478</v>
      </c>
      <c r="M13" s="4" t="s">
        <v>484</v>
      </c>
      <c r="N13" s="4">
        <v>2017</v>
      </c>
      <c r="O13" s="4" t="s">
        <v>699</v>
      </c>
      <c r="P13" s="4" t="s">
        <v>277</v>
      </c>
      <c r="Q13" s="4" t="s">
        <v>698</v>
      </c>
      <c r="S13" s="1" t="str">
        <f>Q13</f>
        <v>филиал ПАО "МРСК Северо-Запада" "Колэнерго"</v>
      </c>
      <c r="T13" s="1" t="str">
        <f>M13</f>
        <v>2015-2017</v>
      </c>
      <c r="U13" s="5">
        <f>H13/1000</f>
        <v>0</v>
      </c>
      <c r="V13" s="5">
        <f>I13/1000</f>
        <v>0</v>
      </c>
      <c r="W13" s="5">
        <f>J13/1000</f>
        <v>0</v>
      </c>
      <c r="X13" s="5">
        <f>K13/1000</f>
        <v>96.368509567478</v>
      </c>
      <c r="Y13" s="5"/>
      <c r="Z13" s="5">
        <f>F13/1000</f>
        <v>0</v>
      </c>
      <c r="AA13" s="5">
        <f>L13/1000</f>
        <v>100.690509567478</v>
      </c>
      <c r="AB13" s="1" t="str">
        <f>P13</f>
        <v>ведутся работы</v>
      </c>
      <c r="AC13" s="15" t="s">
        <v>291</v>
      </c>
      <c r="AF13" s="159"/>
      <c r="AG13" s="159"/>
      <c r="AH13" s="159"/>
      <c r="AI13" s="159"/>
      <c r="AJ13" s="159"/>
      <c r="AK13" s="159"/>
      <c r="AL13" s="159"/>
      <c r="AM13" s="159"/>
      <c r="AN13" s="159"/>
      <c r="AW13" s="15" t="s">
        <v>308</v>
      </c>
      <c r="AX13" s="52">
        <f>SUM(AY13:BB13)</f>
        <v>0</v>
      </c>
    </row>
    <row r="14" spans="1:55" s="7" customFormat="1" ht="92.4" x14ac:dyDescent="0.3">
      <c r="A14" s="1">
        <f>A214+1</f>
        <v>4</v>
      </c>
      <c r="B14" s="1">
        <f>B214+1</f>
        <v>4</v>
      </c>
      <c r="C14" s="1">
        <v>3</v>
      </c>
      <c r="D14" s="59" t="s">
        <v>25</v>
      </c>
      <c r="E14" s="60" t="s">
        <v>278</v>
      </c>
      <c r="F14" s="63">
        <v>0</v>
      </c>
      <c r="G14" s="63">
        <v>4322</v>
      </c>
      <c r="H14" s="63"/>
      <c r="I14" s="63"/>
      <c r="J14" s="63"/>
      <c r="K14" s="63">
        <v>4322</v>
      </c>
      <c r="L14" s="62">
        <v>4322</v>
      </c>
      <c r="M14" s="60" t="s">
        <v>248</v>
      </c>
      <c r="N14" s="60">
        <v>2014</v>
      </c>
      <c r="O14" s="60" t="s">
        <v>26</v>
      </c>
      <c r="P14" s="60" t="s">
        <v>277</v>
      </c>
      <c r="Q14" s="60" t="s">
        <v>697</v>
      </c>
      <c r="R14" s="58"/>
      <c r="S14" s="1" t="s">
        <v>24</v>
      </c>
      <c r="T14" s="1">
        <v>2018</v>
      </c>
      <c r="U14" s="5"/>
      <c r="V14" s="5"/>
      <c r="W14" s="5"/>
      <c r="X14" s="5"/>
      <c r="Y14" s="5"/>
      <c r="Z14" s="5">
        <v>152.6</v>
      </c>
      <c r="AA14" s="5">
        <v>152.6</v>
      </c>
      <c r="AB14" s="38" t="s">
        <v>696</v>
      </c>
      <c r="AC14" s="15" t="s">
        <v>242</v>
      </c>
      <c r="AD14" s="1" t="s">
        <v>206</v>
      </c>
      <c r="AE14" s="1" t="s">
        <v>695</v>
      </c>
      <c r="AF14" s="159"/>
      <c r="AG14" s="159"/>
      <c r="AH14" s="159"/>
      <c r="AI14" s="159"/>
      <c r="AJ14" s="159"/>
      <c r="AK14" s="159"/>
      <c r="AL14" s="159"/>
      <c r="AM14" s="159"/>
      <c r="AN14" s="159"/>
      <c r="AO14" s="72"/>
      <c r="AP14" s="72" t="s">
        <v>694</v>
      </c>
      <c r="AQ14" s="52">
        <f>SUM(AR14:AU14)</f>
        <v>152601</v>
      </c>
      <c r="AR14" s="88"/>
      <c r="AS14" s="88">
        <v>152601</v>
      </c>
      <c r="AT14" s="88"/>
      <c r="AU14" s="88"/>
      <c r="AV14" s="52"/>
      <c r="AW14" s="15" t="s">
        <v>286</v>
      </c>
      <c r="AX14" s="52">
        <f>SUM(AY14:BB14)</f>
        <v>0</v>
      </c>
      <c r="AY14" s="88"/>
      <c r="AZ14" s="88"/>
      <c r="BA14" s="88"/>
      <c r="BB14" s="88"/>
      <c r="BC14" s="52"/>
    </row>
    <row r="15" spans="1:55" s="52" customFormat="1" ht="138" x14ac:dyDescent="0.3">
      <c r="A15" s="58">
        <f>A14+1</f>
        <v>5</v>
      </c>
      <c r="B15" s="58">
        <f>B14+1</f>
        <v>5</v>
      </c>
      <c r="C15" s="58">
        <v>4</v>
      </c>
      <c r="D15" s="97" t="s">
        <v>27</v>
      </c>
      <c r="E15" s="60" t="s">
        <v>278</v>
      </c>
      <c r="F15" s="62"/>
      <c r="G15" s="62"/>
      <c r="H15" s="62"/>
      <c r="I15" s="62"/>
      <c r="J15" s="62"/>
      <c r="K15" s="62"/>
      <c r="L15" s="62"/>
      <c r="M15" s="60"/>
      <c r="N15" s="60"/>
      <c r="O15" s="60" t="s">
        <v>693</v>
      </c>
      <c r="P15" s="60" t="s">
        <v>209</v>
      </c>
      <c r="Q15" s="60" t="s">
        <v>692</v>
      </c>
      <c r="R15" s="58" t="s">
        <v>691</v>
      </c>
      <c r="S15" s="58" t="s">
        <v>24</v>
      </c>
      <c r="T15" s="58" t="s">
        <v>211</v>
      </c>
      <c r="U15" s="90"/>
      <c r="V15" s="90"/>
      <c r="W15" s="90"/>
      <c r="X15" s="90"/>
      <c r="Y15" s="90"/>
      <c r="Z15" s="90">
        <v>6300</v>
      </c>
      <c r="AA15" s="90">
        <v>6300</v>
      </c>
      <c r="AB15" s="69" t="s">
        <v>444</v>
      </c>
      <c r="AC15" s="58" t="s">
        <v>243</v>
      </c>
      <c r="AD15" s="58" t="s">
        <v>29</v>
      </c>
      <c r="AE15" s="58" t="s">
        <v>690</v>
      </c>
      <c r="AO15" s="72" t="s">
        <v>689</v>
      </c>
      <c r="AP15" s="72"/>
      <c r="AQ15" s="52">
        <f>SUM(AR15:AU15)</f>
        <v>61190</v>
      </c>
      <c r="AR15" s="88"/>
      <c r="AS15" s="88">
        <v>61190</v>
      </c>
      <c r="AT15" s="88"/>
      <c r="AU15" s="88"/>
      <c r="AW15" s="58" t="s">
        <v>286</v>
      </c>
      <c r="AX15" s="52">
        <f>SUM(AY15:BB15)</f>
        <v>38000</v>
      </c>
      <c r="AY15" s="88"/>
      <c r="AZ15" s="88">
        <v>38000</v>
      </c>
      <c r="BA15" s="88"/>
      <c r="BB15" s="88"/>
    </row>
    <row r="16" spans="1:55" s="7" customFormat="1" ht="66.599999999999994" customHeight="1" x14ac:dyDescent="0.3">
      <c r="A16" s="1">
        <f>A15+1</f>
        <v>6</v>
      </c>
      <c r="B16" s="1">
        <f>B15+1</f>
        <v>6</v>
      </c>
      <c r="C16" s="1">
        <v>5</v>
      </c>
      <c r="D16" s="59" t="s">
        <v>30</v>
      </c>
      <c r="E16" s="60" t="s">
        <v>278</v>
      </c>
      <c r="F16" s="63">
        <v>849000</v>
      </c>
      <c r="G16" s="63">
        <v>0</v>
      </c>
      <c r="H16" s="63"/>
      <c r="I16" s="62"/>
      <c r="J16" s="62"/>
      <c r="K16" s="62"/>
      <c r="L16" s="62">
        <v>849000</v>
      </c>
      <c r="M16" s="60" t="s">
        <v>32</v>
      </c>
      <c r="N16" s="60"/>
      <c r="O16" s="60" t="s">
        <v>318</v>
      </c>
      <c r="P16" s="60" t="s">
        <v>209</v>
      </c>
      <c r="Q16" s="60" t="s">
        <v>31</v>
      </c>
      <c r="R16" s="58"/>
      <c r="S16" s="1" t="s">
        <v>31</v>
      </c>
      <c r="T16" s="1" t="s">
        <v>488</v>
      </c>
      <c r="U16" s="5"/>
      <c r="V16" s="5"/>
      <c r="W16" s="5"/>
      <c r="X16" s="5"/>
      <c r="Y16" s="5"/>
      <c r="Z16" s="5"/>
      <c r="AA16" s="5" t="s">
        <v>53</v>
      </c>
      <c r="AB16" s="1" t="s">
        <v>28</v>
      </c>
      <c r="AC16" s="15" t="s">
        <v>242</v>
      </c>
      <c r="AD16" s="4" t="s">
        <v>259</v>
      </c>
      <c r="AE16" s="4" t="s">
        <v>688</v>
      </c>
      <c r="AF16" s="159"/>
      <c r="AG16" s="159"/>
      <c r="AH16" s="159"/>
      <c r="AI16" s="159"/>
      <c r="AJ16" s="159"/>
      <c r="AK16" s="159"/>
      <c r="AL16" s="159"/>
      <c r="AM16" s="159"/>
      <c r="AN16" s="159"/>
      <c r="AO16" s="72" t="s">
        <v>687</v>
      </c>
      <c r="AP16" s="143"/>
      <c r="AQ16" s="52">
        <f>SUM(AR16:AU16)</f>
        <v>0</v>
      </c>
      <c r="AR16" s="88"/>
      <c r="AS16" s="88"/>
      <c r="AT16" s="88"/>
      <c r="AU16" s="88"/>
      <c r="AV16" s="52"/>
      <c r="AW16" s="15" t="s">
        <v>286</v>
      </c>
      <c r="AX16" s="52">
        <f>SUM(AY16:BB16)</f>
        <v>0</v>
      </c>
      <c r="AY16" s="88"/>
      <c r="AZ16" s="88"/>
      <c r="BA16" s="88"/>
      <c r="BB16" s="88"/>
      <c r="BC16" s="52"/>
    </row>
    <row r="17" spans="1:55" s="7" customFormat="1" ht="214.8" customHeight="1" collapsed="1" x14ac:dyDescent="0.3">
      <c r="A17" s="1">
        <f>A16+1</f>
        <v>7</v>
      </c>
      <c r="B17" s="1">
        <f>B16+1</f>
        <v>7</v>
      </c>
      <c r="C17" s="1">
        <f>C16+1</f>
        <v>6</v>
      </c>
      <c r="D17" s="65" t="s">
        <v>37</v>
      </c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1" t="s">
        <v>38</v>
      </c>
      <c r="T17" s="1" t="s">
        <v>19</v>
      </c>
      <c r="U17" s="5"/>
      <c r="V17" s="5">
        <v>212.4</v>
      </c>
      <c r="W17" s="5">
        <v>482.5</v>
      </c>
      <c r="X17" s="5"/>
      <c r="Y17" s="5"/>
      <c r="Z17" s="5"/>
      <c r="AA17" s="5">
        <v>694.9</v>
      </c>
      <c r="AB17" s="1" t="s">
        <v>20</v>
      </c>
      <c r="AC17" s="15" t="s">
        <v>241</v>
      </c>
      <c r="AD17" s="1" t="s">
        <v>269</v>
      </c>
      <c r="AE17" s="1" t="s">
        <v>686</v>
      </c>
      <c r="AF17" s="159"/>
      <c r="AG17" s="159"/>
      <c r="AH17" s="159"/>
      <c r="AI17" s="159"/>
      <c r="AJ17" s="159"/>
      <c r="AK17" s="159"/>
      <c r="AL17" s="159"/>
      <c r="AM17" s="159"/>
      <c r="AN17" s="159"/>
      <c r="AO17" s="142" t="s">
        <v>685</v>
      </c>
      <c r="AP17" s="72" t="s">
        <v>647</v>
      </c>
      <c r="AQ17" s="52">
        <f>SUM(AR17:AU17)</f>
        <v>0</v>
      </c>
      <c r="AR17" s="52"/>
      <c r="AS17" s="52"/>
      <c r="AT17" s="52"/>
      <c r="AU17" s="52"/>
      <c r="AV17" s="52"/>
      <c r="AW17" s="15" t="s">
        <v>286</v>
      </c>
      <c r="AX17" s="52">
        <f>SUM(AY17:BB17)</f>
        <v>0</v>
      </c>
      <c r="AY17" s="52"/>
      <c r="AZ17" s="52"/>
      <c r="BA17" s="52"/>
      <c r="BB17" s="52"/>
      <c r="BC17" s="52"/>
    </row>
    <row r="18" spans="1:55" s="7" customFormat="1" ht="37.799999999999997" hidden="1" customHeight="1" outlineLevel="1" x14ac:dyDescent="0.3">
      <c r="A18" s="76"/>
      <c r="B18" s="64">
        <f>B17+1</f>
        <v>8</v>
      </c>
      <c r="C18" s="64">
        <f>C17+1</f>
        <v>7</v>
      </c>
      <c r="D18" s="95" t="s">
        <v>684</v>
      </c>
      <c r="E18" s="60" t="s">
        <v>282</v>
      </c>
      <c r="F18" s="63">
        <v>0</v>
      </c>
      <c r="G18" s="63">
        <v>27223.9</v>
      </c>
      <c r="H18" s="63"/>
      <c r="I18" s="63">
        <v>5800</v>
      </c>
      <c r="J18" s="63">
        <v>21423.9</v>
      </c>
      <c r="K18" s="63"/>
      <c r="L18" s="63">
        <v>27223.9</v>
      </c>
      <c r="M18" s="140" t="s">
        <v>35</v>
      </c>
      <c r="N18" s="140" t="s">
        <v>655</v>
      </c>
      <c r="O18" s="60" t="s">
        <v>682</v>
      </c>
      <c r="P18" s="60" t="s">
        <v>281</v>
      </c>
      <c r="Q18" s="60" t="s">
        <v>633</v>
      </c>
      <c r="R18" s="58"/>
      <c r="S18" s="1" t="str">
        <f>Q18</f>
        <v>МАУК "МГПС"</v>
      </c>
      <c r="T18" s="1" t="str">
        <f>M18</f>
        <v>2013-2014</v>
      </c>
      <c r="U18" s="5">
        <f>H18/1000</f>
        <v>0</v>
      </c>
      <c r="V18" s="5">
        <f>I18/1000</f>
        <v>5.8</v>
      </c>
      <c r="W18" s="5">
        <f>J18/1000</f>
        <v>21.4239</v>
      </c>
      <c r="X18" s="5">
        <f>K18/1000</f>
        <v>0</v>
      </c>
      <c r="Y18" s="5"/>
      <c r="Z18" s="5">
        <f>F18/1000</f>
        <v>0</v>
      </c>
      <c r="AA18" s="5">
        <f>L18/1000</f>
        <v>27.2239</v>
      </c>
      <c r="AB18" s="1" t="str">
        <f>P18</f>
        <v>объект сдан</v>
      </c>
      <c r="AC18" s="15" t="s">
        <v>291</v>
      </c>
      <c r="AD18" s="1"/>
      <c r="AE18" s="1"/>
      <c r="AF18" s="159"/>
      <c r="AG18" s="159"/>
      <c r="AH18" s="159"/>
      <c r="AI18" s="159"/>
      <c r="AJ18" s="159"/>
      <c r="AK18" s="159"/>
      <c r="AL18" s="159"/>
      <c r="AM18" s="159"/>
      <c r="AN18" s="159"/>
      <c r="AO18" s="95" t="s">
        <v>283</v>
      </c>
      <c r="AP18" s="95"/>
      <c r="AQ18" s="52">
        <f>SUM(AR18:AU18)</f>
        <v>0</v>
      </c>
      <c r="AR18" s="19"/>
      <c r="AS18" s="52"/>
      <c r="AT18" s="52"/>
      <c r="AU18" s="52"/>
      <c r="AV18" s="52"/>
      <c r="AW18" s="73"/>
      <c r="AX18" s="52">
        <f>SUM(AY18:BB18)</f>
        <v>0</v>
      </c>
      <c r="AY18" s="19"/>
      <c r="AZ18" s="52"/>
      <c r="BA18" s="52"/>
      <c r="BB18" s="52"/>
      <c r="BC18" s="52"/>
    </row>
    <row r="19" spans="1:55" s="7" customFormat="1" ht="37.799999999999997" hidden="1" customHeight="1" outlineLevel="1" x14ac:dyDescent="0.3">
      <c r="A19" s="76"/>
      <c r="B19" s="64">
        <f>B18+1</f>
        <v>9</v>
      </c>
      <c r="C19" s="64">
        <f>C18+1</f>
        <v>8</v>
      </c>
      <c r="D19" s="95" t="s">
        <v>683</v>
      </c>
      <c r="E19" s="60" t="s">
        <v>282</v>
      </c>
      <c r="F19" s="63">
        <v>0</v>
      </c>
      <c r="G19" s="63">
        <v>23430.400000000001</v>
      </c>
      <c r="H19" s="63"/>
      <c r="I19" s="63">
        <v>5300</v>
      </c>
      <c r="J19" s="63">
        <v>18130.400000000001</v>
      </c>
      <c r="K19" s="63"/>
      <c r="L19" s="63">
        <v>23430.400000000001</v>
      </c>
      <c r="M19" s="140" t="s">
        <v>35</v>
      </c>
      <c r="N19" s="140" t="s">
        <v>655</v>
      </c>
      <c r="O19" s="60" t="s">
        <v>682</v>
      </c>
      <c r="P19" s="60" t="s">
        <v>281</v>
      </c>
      <c r="Q19" s="60" t="s">
        <v>633</v>
      </c>
      <c r="R19" s="58"/>
      <c r="S19" s="1" t="str">
        <f>Q19</f>
        <v>МАУК "МГПС"</v>
      </c>
      <c r="T19" s="1" t="str">
        <f>M19</f>
        <v>2013-2014</v>
      </c>
      <c r="U19" s="5">
        <f>H19/1000</f>
        <v>0</v>
      </c>
      <c r="V19" s="5">
        <f>I19/1000</f>
        <v>5.3</v>
      </c>
      <c r="W19" s="5">
        <f>J19/1000</f>
        <v>18.130400000000002</v>
      </c>
      <c r="X19" s="5">
        <f>K19/1000</f>
        <v>0</v>
      </c>
      <c r="Y19" s="5"/>
      <c r="Z19" s="5">
        <f>F19/1000</f>
        <v>0</v>
      </c>
      <c r="AA19" s="5">
        <f>L19/1000</f>
        <v>23.430400000000002</v>
      </c>
      <c r="AB19" s="1" t="str">
        <f>P19</f>
        <v>объект сдан</v>
      </c>
      <c r="AC19" s="15" t="s">
        <v>291</v>
      </c>
      <c r="AD19" s="1"/>
      <c r="AE19" s="1"/>
      <c r="AF19" s="159"/>
      <c r="AG19" s="159"/>
      <c r="AH19" s="159"/>
      <c r="AI19" s="159"/>
      <c r="AJ19" s="159"/>
      <c r="AK19" s="159"/>
      <c r="AL19" s="159"/>
      <c r="AM19" s="159"/>
      <c r="AN19" s="159"/>
      <c r="AO19" s="95" t="s">
        <v>283</v>
      </c>
      <c r="AP19" s="95"/>
      <c r="AQ19" s="52">
        <f>SUM(AR19:AU19)</f>
        <v>0</v>
      </c>
      <c r="AR19" s="19"/>
      <c r="AS19" s="52"/>
      <c r="AT19" s="52"/>
      <c r="AU19" s="52"/>
      <c r="AV19" s="52"/>
      <c r="AW19" s="73"/>
      <c r="AX19" s="52">
        <f>SUM(AY19:BB19)</f>
        <v>0</v>
      </c>
      <c r="AY19" s="19"/>
      <c r="AZ19" s="52"/>
      <c r="BA19" s="52"/>
      <c r="BB19" s="52"/>
      <c r="BC19" s="52"/>
    </row>
    <row r="20" spans="1:55" s="7" customFormat="1" ht="37.799999999999997" hidden="1" customHeight="1" outlineLevel="1" x14ac:dyDescent="0.3">
      <c r="A20" s="76"/>
      <c r="B20" s="64">
        <f>B19+1</f>
        <v>10</v>
      </c>
      <c r="C20" s="64">
        <f>C19+1</f>
        <v>9</v>
      </c>
      <c r="D20" s="95" t="s">
        <v>681</v>
      </c>
      <c r="E20" s="60" t="s">
        <v>282</v>
      </c>
      <c r="F20" s="63">
        <v>0</v>
      </c>
      <c r="G20" s="63">
        <v>69397.899999999994</v>
      </c>
      <c r="H20" s="63"/>
      <c r="I20" s="63">
        <v>22127.3</v>
      </c>
      <c r="J20" s="63">
        <v>47270.6</v>
      </c>
      <c r="K20" s="63"/>
      <c r="L20" s="63">
        <v>69397.899999999994</v>
      </c>
      <c r="M20" s="140" t="s">
        <v>35</v>
      </c>
      <c r="N20" s="140" t="s">
        <v>655</v>
      </c>
      <c r="O20" s="60" t="s">
        <v>680</v>
      </c>
      <c r="P20" s="60" t="s">
        <v>277</v>
      </c>
      <c r="Q20" s="60" t="s">
        <v>633</v>
      </c>
      <c r="R20" s="58"/>
      <c r="S20" s="1" t="str">
        <f>Q20</f>
        <v>МАУК "МГПС"</v>
      </c>
      <c r="T20" s="1" t="str">
        <f>M20</f>
        <v>2013-2014</v>
      </c>
      <c r="U20" s="5">
        <f>H20/1000</f>
        <v>0</v>
      </c>
      <c r="V20" s="5">
        <f>I20/1000</f>
        <v>22.127299999999998</v>
      </c>
      <c r="W20" s="5">
        <f>J20/1000</f>
        <v>47.270600000000002</v>
      </c>
      <c r="X20" s="5">
        <f>K20/1000</f>
        <v>0</v>
      </c>
      <c r="Y20" s="5"/>
      <c r="Z20" s="5">
        <f>F20/1000</f>
        <v>0</v>
      </c>
      <c r="AA20" s="5">
        <f>L20/1000</f>
        <v>69.397899999999993</v>
      </c>
      <c r="AB20" s="1" t="str">
        <f>P20</f>
        <v>ведутся работы</v>
      </c>
      <c r="AC20" s="15" t="s">
        <v>291</v>
      </c>
      <c r="AD20" s="1"/>
      <c r="AE20" s="1"/>
      <c r="AF20" s="159"/>
      <c r="AG20" s="159"/>
      <c r="AH20" s="159"/>
      <c r="AI20" s="159"/>
      <c r="AJ20" s="159"/>
      <c r="AK20" s="159"/>
      <c r="AL20" s="159"/>
      <c r="AM20" s="159"/>
      <c r="AN20" s="159"/>
      <c r="AO20" s="95" t="s">
        <v>446</v>
      </c>
      <c r="AP20" s="95"/>
      <c r="AQ20" s="52">
        <f>SUM(AR20:AU20)</f>
        <v>0</v>
      </c>
      <c r="AR20" s="19"/>
      <c r="AS20" s="52"/>
      <c r="AT20" s="52"/>
      <c r="AU20" s="52"/>
      <c r="AV20" s="52"/>
      <c r="AW20" s="73"/>
      <c r="AX20" s="52">
        <f>SUM(AY20:BB20)</f>
        <v>0</v>
      </c>
      <c r="AY20" s="19"/>
      <c r="AZ20" s="52"/>
      <c r="BA20" s="52"/>
      <c r="BB20" s="52"/>
      <c r="BC20" s="52"/>
    </row>
    <row r="21" spans="1:55" s="7" customFormat="1" ht="37.799999999999997" hidden="1" customHeight="1" outlineLevel="1" x14ac:dyDescent="0.3">
      <c r="A21" s="76"/>
      <c r="B21" s="64">
        <f>B20+1</f>
        <v>11</v>
      </c>
      <c r="C21" s="64">
        <f>C20+1</f>
        <v>10</v>
      </c>
      <c r="D21" s="95" t="s">
        <v>679</v>
      </c>
      <c r="E21" s="60" t="s">
        <v>282</v>
      </c>
      <c r="F21" s="63">
        <v>0</v>
      </c>
      <c r="G21" s="63">
        <v>13340.1</v>
      </c>
      <c r="H21" s="63"/>
      <c r="I21" s="63">
        <v>10754.6</v>
      </c>
      <c r="J21" s="63">
        <v>2585.5</v>
      </c>
      <c r="K21" s="63"/>
      <c r="L21" s="63">
        <v>13340.1</v>
      </c>
      <c r="M21" s="140">
        <v>2013</v>
      </c>
      <c r="N21" s="140" t="s">
        <v>660</v>
      </c>
      <c r="O21" s="60" t="s">
        <v>678</v>
      </c>
      <c r="P21" s="60" t="s">
        <v>281</v>
      </c>
      <c r="Q21" s="60" t="s">
        <v>633</v>
      </c>
      <c r="R21" s="58"/>
      <c r="S21" s="1" t="str">
        <f>Q21</f>
        <v>МАУК "МГПС"</v>
      </c>
      <c r="T21" s="1">
        <f>M21</f>
        <v>2013</v>
      </c>
      <c r="U21" s="5">
        <f>H21/1000</f>
        <v>0</v>
      </c>
      <c r="V21" s="5">
        <f>I21/1000</f>
        <v>10.7546</v>
      </c>
      <c r="W21" s="5">
        <f>J21/1000</f>
        <v>2.5855000000000001</v>
      </c>
      <c r="X21" s="5">
        <f>K21/1000</f>
        <v>0</v>
      </c>
      <c r="Y21" s="5"/>
      <c r="Z21" s="5">
        <f>F21/1000</f>
        <v>0</v>
      </c>
      <c r="AA21" s="5">
        <f>L21/1000</f>
        <v>13.3401</v>
      </c>
      <c r="AB21" s="1" t="str">
        <f>P21</f>
        <v>объект сдан</v>
      </c>
      <c r="AC21" s="15" t="s">
        <v>291</v>
      </c>
      <c r="AD21" s="1"/>
      <c r="AE21" s="1"/>
      <c r="AF21" s="159"/>
      <c r="AG21" s="159"/>
      <c r="AH21" s="159"/>
      <c r="AI21" s="159"/>
      <c r="AJ21" s="159"/>
      <c r="AK21" s="159"/>
      <c r="AL21" s="159"/>
      <c r="AM21" s="159"/>
      <c r="AN21" s="159"/>
      <c r="AO21" s="95" t="s">
        <v>659</v>
      </c>
      <c r="AP21" s="95"/>
      <c r="AQ21" s="52">
        <f>SUM(AR21:AU21)</f>
        <v>0</v>
      </c>
      <c r="AR21" s="19"/>
      <c r="AS21" s="52"/>
      <c r="AT21" s="52"/>
      <c r="AU21" s="52"/>
      <c r="AV21" s="52"/>
      <c r="AW21" s="73"/>
      <c r="AX21" s="52">
        <f>SUM(AY21:BB21)</f>
        <v>0</v>
      </c>
      <c r="AY21" s="19"/>
      <c r="AZ21" s="52"/>
      <c r="BA21" s="52"/>
      <c r="BB21" s="52"/>
      <c r="BC21" s="52"/>
    </row>
    <row r="22" spans="1:55" s="7" customFormat="1" ht="37.799999999999997" hidden="1" customHeight="1" outlineLevel="1" x14ac:dyDescent="0.3">
      <c r="A22" s="76"/>
      <c r="B22" s="64">
        <f>B21+1</f>
        <v>12</v>
      </c>
      <c r="C22" s="64">
        <f>C21+1</f>
        <v>11</v>
      </c>
      <c r="D22" s="95" t="s">
        <v>677</v>
      </c>
      <c r="E22" s="60" t="s">
        <v>282</v>
      </c>
      <c r="F22" s="63">
        <v>0</v>
      </c>
      <c r="G22" s="63">
        <v>0</v>
      </c>
      <c r="H22" s="63"/>
      <c r="I22" s="63"/>
      <c r="J22" s="63">
        <v>0</v>
      </c>
      <c r="K22" s="63"/>
      <c r="L22" s="63">
        <v>0</v>
      </c>
      <c r="M22" s="140" t="s">
        <v>660</v>
      </c>
      <c r="N22" s="140"/>
      <c r="O22" s="60" t="s">
        <v>676</v>
      </c>
      <c r="P22" s="60" t="s">
        <v>26</v>
      </c>
      <c r="Q22" s="60" t="s">
        <v>633</v>
      </c>
      <c r="R22" s="58"/>
      <c r="S22" s="1" t="str">
        <f>Q22</f>
        <v>МАУК "МГПС"</v>
      </c>
      <c r="T22" s="1" t="str">
        <f>M22</f>
        <v>2013</v>
      </c>
      <c r="U22" s="5">
        <f>H22/1000</f>
        <v>0</v>
      </c>
      <c r="V22" s="5">
        <f>I22/1000</f>
        <v>0</v>
      </c>
      <c r="W22" s="5">
        <f>J22/1000</f>
        <v>0</v>
      </c>
      <c r="X22" s="5">
        <f>K22/1000</f>
        <v>0</v>
      </c>
      <c r="Y22" s="5"/>
      <c r="Z22" s="5">
        <f>F22/1000</f>
        <v>0</v>
      </c>
      <c r="AA22" s="5">
        <f>L22/1000</f>
        <v>0</v>
      </c>
      <c r="AB22" s="1" t="str">
        <f>P22</f>
        <v>разработана ПСД</v>
      </c>
      <c r="AC22" s="15" t="s">
        <v>291</v>
      </c>
      <c r="AD22" s="1"/>
      <c r="AE22" s="1"/>
      <c r="AF22" s="159"/>
      <c r="AG22" s="159"/>
      <c r="AH22" s="159"/>
      <c r="AI22" s="159"/>
      <c r="AJ22" s="159"/>
      <c r="AK22" s="159"/>
      <c r="AL22" s="159"/>
      <c r="AM22" s="159"/>
      <c r="AN22" s="159"/>
      <c r="AO22" s="95"/>
      <c r="AP22" s="95"/>
      <c r="AQ22" s="52">
        <f>SUM(AR22:AU22)</f>
        <v>0</v>
      </c>
      <c r="AR22" s="19"/>
      <c r="AS22" s="52"/>
      <c r="AT22" s="52"/>
      <c r="AU22" s="52"/>
      <c r="AV22" s="52"/>
      <c r="AW22" s="73"/>
      <c r="AX22" s="52">
        <f>SUM(AY22:BB22)</f>
        <v>0</v>
      </c>
      <c r="AY22" s="19"/>
      <c r="AZ22" s="52"/>
      <c r="BA22" s="52"/>
      <c r="BB22" s="52"/>
      <c r="BC22" s="52"/>
    </row>
    <row r="23" spans="1:55" s="7" customFormat="1" ht="37.799999999999997" hidden="1" customHeight="1" outlineLevel="1" x14ac:dyDescent="0.3">
      <c r="A23" s="76"/>
      <c r="B23" s="64">
        <f>B22+1</f>
        <v>13</v>
      </c>
      <c r="C23" s="64">
        <f>C22+1</f>
        <v>12</v>
      </c>
      <c r="D23" s="95" t="s">
        <v>675</v>
      </c>
      <c r="E23" s="60" t="s">
        <v>282</v>
      </c>
      <c r="F23" s="63">
        <v>0</v>
      </c>
      <c r="G23" s="63">
        <v>17773.5</v>
      </c>
      <c r="H23" s="63"/>
      <c r="I23" s="63">
        <v>9241.4</v>
      </c>
      <c r="J23" s="63">
        <v>8532.1</v>
      </c>
      <c r="K23" s="63"/>
      <c r="L23" s="63">
        <v>17773.5</v>
      </c>
      <c r="M23" s="140" t="s">
        <v>660</v>
      </c>
      <c r="N23" s="140" t="s">
        <v>660</v>
      </c>
      <c r="O23" s="60" t="s">
        <v>674</v>
      </c>
      <c r="P23" s="60" t="s">
        <v>281</v>
      </c>
      <c r="Q23" s="60" t="s">
        <v>633</v>
      </c>
      <c r="R23" s="58"/>
      <c r="S23" s="1" t="str">
        <f>Q23</f>
        <v>МАУК "МГПС"</v>
      </c>
      <c r="T23" s="1" t="str">
        <f>M23</f>
        <v>2013</v>
      </c>
      <c r="U23" s="5">
        <f>H23/1000</f>
        <v>0</v>
      </c>
      <c r="V23" s="5">
        <f>I23/1000</f>
        <v>9.2414000000000005</v>
      </c>
      <c r="W23" s="5">
        <f>J23/1000</f>
        <v>8.5320999999999998</v>
      </c>
      <c r="X23" s="5">
        <f>K23/1000</f>
        <v>0</v>
      </c>
      <c r="Y23" s="5"/>
      <c r="Z23" s="5">
        <f>F23/1000</f>
        <v>0</v>
      </c>
      <c r="AA23" s="5">
        <f>L23/1000</f>
        <v>17.773499999999999</v>
      </c>
      <c r="AB23" s="1" t="str">
        <f>P23</f>
        <v>объект сдан</v>
      </c>
      <c r="AC23" s="15" t="s">
        <v>291</v>
      </c>
      <c r="AD23" s="1"/>
      <c r="AE23" s="1"/>
      <c r="AF23" s="159"/>
      <c r="AG23" s="159"/>
      <c r="AH23" s="159"/>
      <c r="AI23" s="159"/>
      <c r="AJ23" s="159"/>
      <c r="AK23" s="159"/>
      <c r="AL23" s="159"/>
      <c r="AM23" s="159"/>
      <c r="AN23" s="159"/>
      <c r="AO23" s="95" t="s">
        <v>659</v>
      </c>
      <c r="AP23" s="95"/>
      <c r="AQ23" s="52">
        <f>SUM(AR23:AU23)</f>
        <v>0</v>
      </c>
      <c r="AR23" s="19"/>
      <c r="AS23" s="52"/>
      <c r="AT23" s="52"/>
      <c r="AU23" s="52"/>
      <c r="AV23" s="52"/>
      <c r="AW23" s="73"/>
      <c r="AX23" s="52">
        <f>SUM(AY23:BB23)</f>
        <v>0</v>
      </c>
      <c r="AY23" s="19"/>
      <c r="AZ23" s="52"/>
      <c r="BA23" s="52"/>
      <c r="BB23" s="52"/>
      <c r="BC23" s="52"/>
    </row>
    <row r="24" spans="1:55" s="7" customFormat="1" ht="37.799999999999997" hidden="1" customHeight="1" outlineLevel="1" x14ac:dyDescent="0.3">
      <c r="A24" s="76"/>
      <c r="B24" s="64">
        <f>B23+1</f>
        <v>14</v>
      </c>
      <c r="C24" s="64">
        <f>C23+1</f>
        <v>13</v>
      </c>
      <c r="D24" s="95" t="s">
        <v>673</v>
      </c>
      <c r="E24" s="60" t="s">
        <v>282</v>
      </c>
      <c r="F24" s="63">
        <v>0</v>
      </c>
      <c r="G24" s="63">
        <v>2732.6</v>
      </c>
      <c r="H24" s="63"/>
      <c r="I24" s="63">
        <v>0</v>
      </c>
      <c r="J24" s="63">
        <v>2732.6</v>
      </c>
      <c r="K24" s="63"/>
      <c r="L24" s="63">
        <v>2732.6</v>
      </c>
      <c r="M24" s="140" t="s">
        <v>660</v>
      </c>
      <c r="N24" s="140" t="s">
        <v>660</v>
      </c>
      <c r="O24" s="60" t="s">
        <v>672</v>
      </c>
      <c r="P24" s="60" t="s">
        <v>281</v>
      </c>
      <c r="Q24" s="60" t="s">
        <v>633</v>
      </c>
      <c r="R24" s="58"/>
      <c r="S24" s="1" t="str">
        <f>Q24</f>
        <v>МАУК "МГПС"</v>
      </c>
      <c r="T24" s="1" t="str">
        <f>M24</f>
        <v>2013</v>
      </c>
      <c r="U24" s="5">
        <f>H24/1000</f>
        <v>0</v>
      </c>
      <c r="V24" s="5">
        <f>I24/1000</f>
        <v>0</v>
      </c>
      <c r="W24" s="5">
        <f>J24/1000</f>
        <v>2.7325999999999997</v>
      </c>
      <c r="X24" s="5">
        <f>K24/1000</f>
        <v>0</v>
      </c>
      <c r="Y24" s="5"/>
      <c r="Z24" s="5">
        <f>F24/1000</f>
        <v>0</v>
      </c>
      <c r="AA24" s="5">
        <f>L24/1000</f>
        <v>2.7325999999999997</v>
      </c>
      <c r="AB24" s="1" t="str">
        <f>P24</f>
        <v>объект сдан</v>
      </c>
      <c r="AC24" s="15" t="s">
        <v>291</v>
      </c>
      <c r="AD24" s="1"/>
      <c r="AE24" s="1"/>
      <c r="AF24" s="159"/>
      <c r="AG24" s="159"/>
      <c r="AH24" s="159"/>
      <c r="AI24" s="159"/>
      <c r="AJ24" s="159"/>
      <c r="AK24" s="159"/>
      <c r="AL24" s="159"/>
      <c r="AM24" s="159"/>
      <c r="AN24" s="159"/>
      <c r="AO24" s="95" t="s">
        <v>659</v>
      </c>
      <c r="AP24" s="95"/>
      <c r="AQ24" s="52">
        <f>SUM(AR24:AU24)</f>
        <v>0</v>
      </c>
      <c r="AR24" s="19"/>
      <c r="AS24" s="52"/>
      <c r="AT24" s="52"/>
      <c r="AU24" s="52"/>
      <c r="AV24" s="52"/>
      <c r="AW24" s="73"/>
      <c r="AX24" s="52">
        <f>SUM(AY24:BB24)</f>
        <v>0</v>
      </c>
      <c r="AY24" s="19"/>
      <c r="AZ24" s="52"/>
      <c r="BA24" s="52"/>
      <c r="BB24" s="52"/>
      <c r="BC24" s="52"/>
    </row>
    <row r="25" spans="1:55" s="7" customFormat="1" ht="37.799999999999997" hidden="1" customHeight="1" outlineLevel="1" x14ac:dyDescent="0.3">
      <c r="A25" s="76"/>
      <c r="B25" s="64">
        <f>B24+1</f>
        <v>15</v>
      </c>
      <c r="C25" s="64">
        <f>C24+1</f>
        <v>14</v>
      </c>
      <c r="D25" s="95" t="s">
        <v>671</v>
      </c>
      <c r="E25" s="60" t="s">
        <v>282</v>
      </c>
      <c r="F25" s="63">
        <v>0</v>
      </c>
      <c r="G25" s="63">
        <v>51644.100000000006</v>
      </c>
      <c r="H25" s="63"/>
      <c r="I25" s="63">
        <v>31060.2</v>
      </c>
      <c r="J25" s="63">
        <v>20583.900000000001</v>
      </c>
      <c r="K25" s="63"/>
      <c r="L25" s="63">
        <v>51644.1</v>
      </c>
      <c r="M25" s="140" t="s">
        <v>660</v>
      </c>
      <c r="N25" s="140" t="s">
        <v>660</v>
      </c>
      <c r="O25" s="60" t="s">
        <v>670</v>
      </c>
      <c r="P25" s="60" t="s">
        <v>281</v>
      </c>
      <c r="Q25" s="60" t="s">
        <v>633</v>
      </c>
      <c r="R25" s="58"/>
      <c r="S25" s="1" t="str">
        <f>Q25</f>
        <v>МАУК "МГПС"</v>
      </c>
      <c r="T25" s="1" t="str">
        <f>M25</f>
        <v>2013</v>
      </c>
      <c r="U25" s="5">
        <f>H25/1000</f>
        <v>0</v>
      </c>
      <c r="V25" s="5">
        <f>I25/1000</f>
        <v>31.060200000000002</v>
      </c>
      <c r="W25" s="5">
        <f>J25/1000</f>
        <v>20.5839</v>
      </c>
      <c r="X25" s="5">
        <f>K25/1000</f>
        <v>0</v>
      </c>
      <c r="Y25" s="5"/>
      <c r="Z25" s="5">
        <f>F25/1000</f>
        <v>0</v>
      </c>
      <c r="AA25" s="5">
        <f>L25/1000</f>
        <v>51.644100000000002</v>
      </c>
      <c r="AB25" s="1" t="str">
        <f>P25</f>
        <v>объект сдан</v>
      </c>
      <c r="AC25" s="15" t="s">
        <v>291</v>
      </c>
      <c r="AD25" s="1"/>
      <c r="AE25" s="1"/>
      <c r="AF25" s="159"/>
      <c r="AG25" s="159"/>
      <c r="AH25" s="159"/>
      <c r="AI25" s="159"/>
      <c r="AJ25" s="159"/>
      <c r="AK25" s="159"/>
      <c r="AL25" s="159"/>
      <c r="AM25" s="159"/>
      <c r="AN25" s="159"/>
      <c r="AO25" s="95" t="s">
        <v>659</v>
      </c>
      <c r="AP25" s="95"/>
      <c r="AQ25" s="52">
        <f>SUM(AR25:AU25)</f>
        <v>0</v>
      </c>
      <c r="AR25" s="19"/>
      <c r="AS25" s="52"/>
      <c r="AT25" s="52"/>
      <c r="AU25" s="52"/>
      <c r="AV25" s="52"/>
      <c r="AW25" s="73"/>
      <c r="AX25" s="52">
        <f>SUM(AY25:BB25)</f>
        <v>0</v>
      </c>
      <c r="AY25" s="19"/>
      <c r="AZ25" s="52"/>
      <c r="BA25" s="52"/>
      <c r="BB25" s="52"/>
      <c r="BC25" s="52"/>
    </row>
    <row r="26" spans="1:55" s="7" customFormat="1" ht="37.799999999999997" hidden="1" customHeight="1" outlineLevel="1" x14ac:dyDescent="0.3">
      <c r="A26" s="76"/>
      <c r="B26" s="64">
        <f>B25+1</f>
        <v>16</v>
      </c>
      <c r="C26" s="64">
        <f>C25+1</f>
        <v>15</v>
      </c>
      <c r="D26" s="95" t="s">
        <v>669</v>
      </c>
      <c r="E26" s="60" t="s">
        <v>282</v>
      </c>
      <c r="F26" s="63">
        <v>0</v>
      </c>
      <c r="G26" s="63">
        <v>28165.300000000003</v>
      </c>
      <c r="H26" s="63"/>
      <c r="I26" s="63">
        <v>22659.7</v>
      </c>
      <c r="J26" s="63">
        <v>5505.6</v>
      </c>
      <c r="K26" s="63"/>
      <c r="L26" s="63">
        <v>28165.3</v>
      </c>
      <c r="M26" s="140" t="s">
        <v>660</v>
      </c>
      <c r="N26" s="140" t="s">
        <v>660</v>
      </c>
      <c r="O26" s="60" t="s">
        <v>668</v>
      </c>
      <c r="P26" s="60" t="s">
        <v>281</v>
      </c>
      <c r="Q26" s="60" t="s">
        <v>633</v>
      </c>
      <c r="R26" s="58"/>
      <c r="S26" s="1" t="str">
        <f>Q26</f>
        <v>МАУК "МГПС"</v>
      </c>
      <c r="T26" s="1" t="str">
        <f>M26</f>
        <v>2013</v>
      </c>
      <c r="U26" s="5">
        <f>H26/1000</f>
        <v>0</v>
      </c>
      <c r="V26" s="5">
        <f>I26/1000</f>
        <v>22.659700000000001</v>
      </c>
      <c r="W26" s="5">
        <f>J26/1000</f>
        <v>5.5056000000000003</v>
      </c>
      <c r="X26" s="5">
        <f>K26/1000</f>
        <v>0</v>
      </c>
      <c r="Y26" s="5"/>
      <c r="Z26" s="5">
        <f>F26/1000</f>
        <v>0</v>
      </c>
      <c r="AA26" s="5">
        <f>L26/1000</f>
        <v>28.165299999999998</v>
      </c>
      <c r="AB26" s="1" t="str">
        <f>P26</f>
        <v>объект сдан</v>
      </c>
      <c r="AC26" s="15" t="s">
        <v>291</v>
      </c>
      <c r="AD26" s="1"/>
      <c r="AE26" s="1"/>
      <c r="AF26" s="159"/>
      <c r="AG26" s="159"/>
      <c r="AH26" s="159"/>
      <c r="AI26" s="159"/>
      <c r="AJ26" s="159"/>
      <c r="AK26" s="159"/>
      <c r="AL26" s="159"/>
      <c r="AM26" s="159"/>
      <c r="AN26" s="159"/>
      <c r="AO26" s="95" t="s">
        <v>659</v>
      </c>
      <c r="AP26" s="95"/>
      <c r="AQ26" s="52">
        <f>SUM(AR26:AU26)</f>
        <v>0</v>
      </c>
      <c r="AR26" s="19"/>
      <c r="AS26" s="52"/>
      <c r="AT26" s="52"/>
      <c r="AU26" s="52"/>
      <c r="AV26" s="52"/>
      <c r="AW26" s="73"/>
      <c r="AX26" s="52">
        <f>SUM(AY26:BB26)</f>
        <v>0</v>
      </c>
      <c r="AY26" s="19"/>
      <c r="AZ26" s="52"/>
      <c r="BA26" s="52"/>
      <c r="BB26" s="52"/>
      <c r="BC26" s="52"/>
    </row>
    <row r="27" spans="1:55" s="7" customFormat="1" ht="34.200000000000003" hidden="1" customHeight="1" outlineLevel="1" x14ac:dyDescent="0.3">
      <c r="A27" s="76"/>
      <c r="B27" s="64">
        <f>B26+1</f>
        <v>17</v>
      </c>
      <c r="C27" s="64">
        <f>C26+1</f>
        <v>16</v>
      </c>
      <c r="D27" s="95" t="s">
        <v>667</v>
      </c>
      <c r="E27" s="60" t="s">
        <v>282</v>
      </c>
      <c r="F27" s="63">
        <v>0</v>
      </c>
      <c r="G27" s="63">
        <v>9593.1</v>
      </c>
      <c r="H27" s="63"/>
      <c r="I27" s="63">
        <v>6971.1</v>
      </c>
      <c r="J27" s="63">
        <v>2622</v>
      </c>
      <c r="K27" s="63"/>
      <c r="L27" s="63">
        <v>9593.1</v>
      </c>
      <c r="M27" s="140" t="s">
        <v>660</v>
      </c>
      <c r="N27" s="140" t="s">
        <v>660</v>
      </c>
      <c r="O27" s="60" t="s">
        <v>666</v>
      </c>
      <c r="P27" s="60" t="s">
        <v>281</v>
      </c>
      <c r="Q27" s="60" t="s">
        <v>633</v>
      </c>
      <c r="R27" s="58"/>
      <c r="S27" s="1" t="str">
        <f>Q27</f>
        <v>МАУК "МГПС"</v>
      </c>
      <c r="T27" s="1" t="str">
        <f>M27</f>
        <v>2013</v>
      </c>
      <c r="U27" s="5">
        <f>H27/1000</f>
        <v>0</v>
      </c>
      <c r="V27" s="5">
        <f>I27/1000</f>
        <v>6.9711000000000007</v>
      </c>
      <c r="W27" s="5">
        <f>J27/1000</f>
        <v>2.6219999999999999</v>
      </c>
      <c r="X27" s="5">
        <f>K27/1000</f>
        <v>0</v>
      </c>
      <c r="Y27" s="5"/>
      <c r="Z27" s="5">
        <f>F27/1000</f>
        <v>0</v>
      </c>
      <c r="AA27" s="5">
        <f>L27/1000</f>
        <v>9.5930999999999997</v>
      </c>
      <c r="AB27" s="1" t="str">
        <f>P27</f>
        <v>объект сдан</v>
      </c>
      <c r="AC27" s="15" t="s">
        <v>291</v>
      </c>
      <c r="AD27" s="1"/>
      <c r="AE27" s="1"/>
      <c r="AF27" s="159"/>
      <c r="AG27" s="159"/>
      <c r="AH27" s="159"/>
      <c r="AI27" s="159"/>
      <c r="AJ27" s="159"/>
      <c r="AK27" s="159"/>
      <c r="AL27" s="159"/>
      <c r="AM27" s="159"/>
      <c r="AN27" s="159"/>
      <c r="AO27" s="95" t="s">
        <v>659</v>
      </c>
      <c r="AP27" s="95"/>
      <c r="AQ27" s="52">
        <f>SUM(AR27:AU27)</f>
        <v>0</v>
      </c>
      <c r="AR27" s="19"/>
      <c r="AS27" s="52"/>
      <c r="AT27" s="52"/>
      <c r="AU27" s="52"/>
      <c r="AV27" s="52"/>
      <c r="AW27" s="73"/>
      <c r="AX27" s="52">
        <f>SUM(AY27:BB27)</f>
        <v>0</v>
      </c>
      <c r="AY27" s="19"/>
      <c r="AZ27" s="52"/>
      <c r="BA27" s="52"/>
      <c r="BB27" s="52"/>
      <c r="BC27" s="52"/>
    </row>
    <row r="28" spans="1:55" s="7" customFormat="1" ht="34.200000000000003" hidden="1" customHeight="1" outlineLevel="1" x14ac:dyDescent="0.3">
      <c r="A28" s="76"/>
      <c r="B28" s="64">
        <f>B27+1</f>
        <v>18</v>
      </c>
      <c r="C28" s="64">
        <f>C27+1</f>
        <v>17</v>
      </c>
      <c r="D28" s="95" t="s">
        <v>665</v>
      </c>
      <c r="E28" s="60" t="s">
        <v>282</v>
      </c>
      <c r="F28" s="63">
        <v>0</v>
      </c>
      <c r="G28" s="63">
        <v>11716</v>
      </c>
      <c r="H28" s="63"/>
      <c r="I28" s="63">
        <v>10659.7</v>
      </c>
      <c r="J28" s="63">
        <v>1056.3</v>
      </c>
      <c r="K28" s="63"/>
      <c r="L28" s="63">
        <v>11716</v>
      </c>
      <c r="M28" s="140" t="s">
        <v>660</v>
      </c>
      <c r="N28" s="140" t="s">
        <v>660</v>
      </c>
      <c r="O28" s="60" t="s">
        <v>664</v>
      </c>
      <c r="P28" s="60" t="s">
        <v>281</v>
      </c>
      <c r="Q28" s="60" t="s">
        <v>633</v>
      </c>
      <c r="R28" s="58"/>
      <c r="S28" s="1" t="str">
        <f>Q28</f>
        <v>МАУК "МГПС"</v>
      </c>
      <c r="T28" s="1" t="str">
        <f>M28</f>
        <v>2013</v>
      </c>
      <c r="U28" s="5">
        <f>H28/1000</f>
        <v>0</v>
      </c>
      <c r="V28" s="5">
        <f>I28/1000</f>
        <v>10.659700000000001</v>
      </c>
      <c r="W28" s="5">
        <f>J28/1000</f>
        <v>1.0563</v>
      </c>
      <c r="X28" s="5">
        <f>K28/1000</f>
        <v>0</v>
      </c>
      <c r="Y28" s="5"/>
      <c r="Z28" s="5">
        <f>F28/1000</f>
        <v>0</v>
      </c>
      <c r="AA28" s="5">
        <f>L28/1000</f>
        <v>11.715999999999999</v>
      </c>
      <c r="AB28" s="1" t="str">
        <f>P28</f>
        <v>объект сдан</v>
      </c>
      <c r="AC28" s="15" t="s">
        <v>291</v>
      </c>
      <c r="AD28" s="1"/>
      <c r="AE28" s="1"/>
      <c r="AF28" s="159"/>
      <c r="AG28" s="159"/>
      <c r="AH28" s="159"/>
      <c r="AI28" s="159"/>
      <c r="AJ28" s="159"/>
      <c r="AK28" s="159"/>
      <c r="AL28" s="159"/>
      <c r="AM28" s="159"/>
      <c r="AN28" s="159"/>
      <c r="AO28" s="95" t="s">
        <v>659</v>
      </c>
      <c r="AP28" s="95"/>
      <c r="AQ28" s="52">
        <f>SUM(AR28:AU28)</f>
        <v>0</v>
      </c>
      <c r="AR28" s="19"/>
      <c r="AS28" s="52"/>
      <c r="AT28" s="52"/>
      <c r="AU28" s="52"/>
      <c r="AV28" s="52"/>
      <c r="AW28" s="73"/>
      <c r="AX28" s="52">
        <f>SUM(AY28:BB28)</f>
        <v>0</v>
      </c>
      <c r="AY28" s="19"/>
      <c r="AZ28" s="52"/>
      <c r="BA28" s="52"/>
      <c r="BB28" s="52"/>
      <c r="BC28" s="52"/>
    </row>
    <row r="29" spans="1:55" s="7" customFormat="1" ht="34.200000000000003" hidden="1" customHeight="1" outlineLevel="1" x14ac:dyDescent="0.3">
      <c r="A29" s="76"/>
      <c r="B29" s="64">
        <f>B28+1</f>
        <v>19</v>
      </c>
      <c r="C29" s="64">
        <f>C28+1</f>
        <v>18</v>
      </c>
      <c r="D29" s="95" t="s">
        <v>663</v>
      </c>
      <c r="E29" s="60" t="s">
        <v>282</v>
      </c>
      <c r="F29" s="63">
        <v>0</v>
      </c>
      <c r="G29" s="63">
        <v>3969.6</v>
      </c>
      <c r="H29" s="63"/>
      <c r="I29" s="63">
        <v>2453.1999999999998</v>
      </c>
      <c r="J29" s="63">
        <v>1516.4</v>
      </c>
      <c r="K29" s="63"/>
      <c r="L29" s="63">
        <v>3969.6</v>
      </c>
      <c r="M29" s="140" t="s">
        <v>660</v>
      </c>
      <c r="N29" s="140" t="s">
        <v>660</v>
      </c>
      <c r="O29" s="60" t="s">
        <v>662</v>
      </c>
      <c r="P29" s="60" t="s">
        <v>281</v>
      </c>
      <c r="Q29" s="60" t="s">
        <v>633</v>
      </c>
      <c r="R29" s="58"/>
      <c r="S29" s="1" t="str">
        <f>Q29</f>
        <v>МАУК "МГПС"</v>
      </c>
      <c r="T29" s="1" t="str">
        <f>M29</f>
        <v>2013</v>
      </c>
      <c r="U29" s="5">
        <f>H29/1000</f>
        <v>0</v>
      </c>
      <c r="V29" s="5">
        <f>I29/1000</f>
        <v>2.4531999999999998</v>
      </c>
      <c r="W29" s="5">
        <f>J29/1000</f>
        <v>1.5164000000000002</v>
      </c>
      <c r="X29" s="5">
        <f>K29/1000</f>
        <v>0</v>
      </c>
      <c r="Y29" s="5"/>
      <c r="Z29" s="5">
        <f>F29/1000</f>
        <v>0</v>
      </c>
      <c r="AA29" s="5">
        <f>L29/1000</f>
        <v>3.9695999999999998</v>
      </c>
      <c r="AB29" s="1" t="str">
        <f>P29</f>
        <v>объект сдан</v>
      </c>
      <c r="AC29" s="15" t="s">
        <v>291</v>
      </c>
      <c r="AD29" s="1"/>
      <c r="AE29" s="1"/>
      <c r="AF29" s="159"/>
      <c r="AG29" s="159"/>
      <c r="AH29" s="159"/>
      <c r="AI29" s="159"/>
      <c r="AJ29" s="159"/>
      <c r="AK29" s="159"/>
      <c r="AL29" s="159"/>
      <c r="AM29" s="159"/>
      <c r="AN29" s="159"/>
      <c r="AO29" s="95" t="s">
        <v>659</v>
      </c>
      <c r="AP29" s="95"/>
      <c r="AQ29" s="52">
        <f>SUM(AR29:AU29)</f>
        <v>0</v>
      </c>
      <c r="AR29" s="19"/>
      <c r="AS29" s="52"/>
      <c r="AT29" s="52"/>
      <c r="AU29" s="52"/>
      <c r="AV29" s="52"/>
      <c r="AW29" s="73"/>
      <c r="AX29" s="52">
        <f>SUM(AY29:BB29)</f>
        <v>0</v>
      </c>
      <c r="AY29" s="19"/>
      <c r="AZ29" s="52"/>
      <c r="BA29" s="52"/>
      <c r="BB29" s="52"/>
      <c r="BC29" s="52"/>
    </row>
    <row r="30" spans="1:55" s="7" customFormat="1" ht="34.200000000000003" hidden="1" customHeight="1" outlineLevel="1" x14ac:dyDescent="0.3">
      <c r="A30" s="76"/>
      <c r="B30" s="64">
        <f>B29+1</f>
        <v>20</v>
      </c>
      <c r="C30" s="64">
        <f>C29+1</f>
        <v>19</v>
      </c>
      <c r="D30" s="95" t="s">
        <v>661</v>
      </c>
      <c r="E30" s="60" t="s">
        <v>282</v>
      </c>
      <c r="F30" s="63">
        <v>0</v>
      </c>
      <c r="G30" s="63">
        <v>1226.0999999999999</v>
      </c>
      <c r="H30" s="63"/>
      <c r="I30" s="63">
        <v>0</v>
      </c>
      <c r="J30" s="63">
        <v>1226.0999999999999</v>
      </c>
      <c r="K30" s="63"/>
      <c r="L30" s="63">
        <v>1226.0999999999999</v>
      </c>
      <c r="M30" s="140" t="s">
        <v>660</v>
      </c>
      <c r="N30" s="140" t="s">
        <v>660</v>
      </c>
      <c r="O30" s="60"/>
      <c r="P30" s="60" t="s">
        <v>281</v>
      </c>
      <c r="Q30" s="60" t="s">
        <v>633</v>
      </c>
      <c r="R30" s="58"/>
      <c r="S30" s="1" t="str">
        <f>Q30</f>
        <v>МАУК "МГПС"</v>
      </c>
      <c r="T30" s="1" t="str">
        <f>M30</f>
        <v>2013</v>
      </c>
      <c r="U30" s="5">
        <f>H30/1000</f>
        <v>0</v>
      </c>
      <c r="V30" s="5">
        <f>I30/1000</f>
        <v>0</v>
      </c>
      <c r="W30" s="5">
        <f>J30/1000</f>
        <v>1.2261</v>
      </c>
      <c r="X30" s="5">
        <f>K30/1000</f>
        <v>0</v>
      </c>
      <c r="Y30" s="5"/>
      <c r="Z30" s="5">
        <f>F30/1000</f>
        <v>0</v>
      </c>
      <c r="AA30" s="5">
        <f>L30/1000</f>
        <v>1.2261</v>
      </c>
      <c r="AB30" s="1" t="str">
        <f>P30</f>
        <v>объект сдан</v>
      </c>
      <c r="AC30" s="15" t="s">
        <v>291</v>
      </c>
      <c r="AD30" s="1"/>
      <c r="AE30" s="1"/>
      <c r="AF30" s="159"/>
      <c r="AG30" s="159"/>
      <c r="AH30" s="159"/>
      <c r="AI30" s="159"/>
      <c r="AJ30" s="159"/>
      <c r="AK30" s="159"/>
      <c r="AL30" s="159"/>
      <c r="AM30" s="159"/>
      <c r="AN30" s="159"/>
      <c r="AO30" s="95" t="s">
        <v>659</v>
      </c>
      <c r="AP30" s="95"/>
      <c r="AQ30" s="52">
        <f>SUM(AR30:AU30)</f>
        <v>0</v>
      </c>
      <c r="AR30" s="19"/>
      <c r="AS30" s="52"/>
      <c r="AT30" s="52"/>
      <c r="AU30" s="52"/>
      <c r="AV30" s="52"/>
      <c r="AW30" s="73"/>
      <c r="AX30" s="52">
        <f>SUM(AY30:BB30)</f>
        <v>0</v>
      </c>
      <c r="AY30" s="19"/>
      <c r="AZ30" s="52"/>
      <c r="BA30" s="52"/>
      <c r="BB30" s="52"/>
      <c r="BC30" s="52"/>
    </row>
    <row r="31" spans="1:55" s="7" customFormat="1" ht="35.4" hidden="1" customHeight="1" outlineLevel="1" x14ac:dyDescent="0.3">
      <c r="A31" s="76"/>
      <c r="B31" s="64">
        <f>B30+1</f>
        <v>21</v>
      </c>
      <c r="C31" s="64">
        <f>C30+1</f>
        <v>20</v>
      </c>
      <c r="D31" s="95" t="s">
        <v>658</v>
      </c>
      <c r="E31" s="60" t="s">
        <v>282</v>
      </c>
      <c r="F31" s="63">
        <v>0</v>
      </c>
      <c r="G31" s="63">
        <v>78370.7</v>
      </c>
      <c r="H31" s="63"/>
      <c r="I31" s="63">
        <v>29800</v>
      </c>
      <c r="J31" s="63">
        <v>48570.7</v>
      </c>
      <c r="K31" s="63"/>
      <c r="L31" s="63">
        <v>78370.7</v>
      </c>
      <c r="M31" s="140" t="s">
        <v>655</v>
      </c>
      <c r="N31" s="140" t="s">
        <v>655</v>
      </c>
      <c r="O31" s="60" t="s">
        <v>657</v>
      </c>
      <c r="P31" s="60" t="s">
        <v>277</v>
      </c>
      <c r="Q31" s="60" t="s">
        <v>633</v>
      </c>
      <c r="R31" s="58"/>
      <c r="S31" s="1" t="str">
        <f>Q31</f>
        <v>МАУК "МГПС"</v>
      </c>
      <c r="T31" s="1" t="str">
        <f>M31</f>
        <v>2014</v>
      </c>
      <c r="U31" s="5">
        <f>H31/1000</f>
        <v>0</v>
      </c>
      <c r="V31" s="5">
        <f>I31/1000</f>
        <v>29.8</v>
      </c>
      <c r="W31" s="5">
        <f>J31/1000</f>
        <v>48.570699999999995</v>
      </c>
      <c r="X31" s="5">
        <f>K31/1000</f>
        <v>0</v>
      </c>
      <c r="Y31" s="5"/>
      <c r="Z31" s="5">
        <f>F31/1000</f>
        <v>0</v>
      </c>
      <c r="AA31" s="5">
        <f>L31/1000</f>
        <v>78.370699999999999</v>
      </c>
      <c r="AB31" s="1" t="str">
        <f>P31</f>
        <v>ведутся работы</v>
      </c>
      <c r="AC31" s="15" t="s">
        <v>291</v>
      </c>
      <c r="AD31" s="1"/>
      <c r="AE31" s="1"/>
      <c r="AF31" s="159"/>
      <c r="AG31" s="159"/>
      <c r="AH31" s="159"/>
      <c r="AI31" s="159"/>
      <c r="AJ31" s="159"/>
      <c r="AK31" s="159"/>
      <c r="AL31" s="159"/>
      <c r="AM31" s="159"/>
      <c r="AN31" s="159"/>
      <c r="AO31" s="95" t="s">
        <v>446</v>
      </c>
      <c r="AP31" s="95"/>
      <c r="AQ31" s="52">
        <f>SUM(AR31:AU31)</f>
        <v>0</v>
      </c>
      <c r="AR31" s="19"/>
      <c r="AS31" s="52"/>
      <c r="AT31" s="52"/>
      <c r="AU31" s="52"/>
      <c r="AV31" s="52"/>
      <c r="AW31" s="73"/>
      <c r="AX31" s="52">
        <f>SUM(AY31:BB31)</f>
        <v>0</v>
      </c>
      <c r="AY31" s="19"/>
      <c r="AZ31" s="52"/>
      <c r="BA31" s="52"/>
      <c r="BB31" s="52"/>
      <c r="BC31" s="52"/>
    </row>
    <row r="32" spans="1:55" s="7" customFormat="1" ht="34.200000000000003" hidden="1" customHeight="1" outlineLevel="1" x14ac:dyDescent="0.3">
      <c r="A32" s="76"/>
      <c r="B32" s="64">
        <f>B31+1</f>
        <v>22</v>
      </c>
      <c r="C32" s="64">
        <f>C31+1</f>
        <v>21</v>
      </c>
      <c r="D32" s="95" t="s">
        <v>656</v>
      </c>
      <c r="E32" s="60" t="s">
        <v>282</v>
      </c>
      <c r="F32" s="63">
        <v>0</v>
      </c>
      <c r="G32" s="63">
        <v>9559.1</v>
      </c>
      <c r="H32" s="63"/>
      <c r="I32" s="63">
        <v>2500</v>
      </c>
      <c r="J32" s="63">
        <v>7059.1</v>
      </c>
      <c r="K32" s="63"/>
      <c r="L32" s="63">
        <v>9559.1</v>
      </c>
      <c r="M32" s="140" t="s">
        <v>655</v>
      </c>
      <c r="N32" s="140" t="s">
        <v>655</v>
      </c>
      <c r="O32" s="60" t="s">
        <v>654</v>
      </c>
      <c r="P32" s="60" t="s">
        <v>277</v>
      </c>
      <c r="Q32" s="60" t="s">
        <v>633</v>
      </c>
      <c r="R32" s="58"/>
      <c r="S32" s="1" t="str">
        <f>Q32</f>
        <v>МАУК "МГПС"</v>
      </c>
      <c r="T32" s="1" t="str">
        <f>M32</f>
        <v>2014</v>
      </c>
      <c r="U32" s="5">
        <f>H32/1000</f>
        <v>0</v>
      </c>
      <c r="V32" s="5">
        <f>I32/1000</f>
        <v>2.5</v>
      </c>
      <c r="W32" s="5">
        <f>J32/1000</f>
        <v>7.0590999999999999</v>
      </c>
      <c r="X32" s="5">
        <f>K32/1000</f>
        <v>0</v>
      </c>
      <c r="Y32" s="5"/>
      <c r="Z32" s="5">
        <f>F32/1000</f>
        <v>0</v>
      </c>
      <c r="AA32" s="5">
        <f>L32/1000</f>
        <v>9.5591000000000008</v>
      </c>
      <c r="AB32" s="1" t="str">
        <f>P32</f>
        <v>ведутся работы</v>
      </c>
      <c r="AC32" s="15" t="s">
        <v>291</v>
      </c>
      <c r="AD32" s="1"/>
      <c r="AE32" s="1"/>
      <c r="AF32" s="159"/>
      <c r="AG32" s="159"/>
      <c r="AH32" s="159"/>
      <c r="AI32" s="159"/>
      <c r="AJ32" s="159"/>
      <c r="AK32" s="159"/>
      <c r="AL32" s="159"/>
      <c r="AM32" s="159"/>
      <c r="AN32" s="159"/>
      <c r="AO32" s="95" t="s">
        <v>446</v>
      </c>
      <c r="AP32" s="95"/>
      <c r="AQ32" s="52">
        <f>SUM(AR32:AU32)</f>
        <v>0</v>
      </c>
      <c r="AR32" s="19"/>
      <c r="AS32" s="52"/>
      <c r="AT32" s="52"/>
      <c r="AU32" s="52"/>
      <c r="AV32" s="52"/>
      <c r="AW32" s="73"/>
      <c r="AX32" s="52">
        <f>SUM(AY32:BB32)</f>
        <v>0</v>
      </c>
      <c r="AY32" s="19"/>
      <c r="AZ32" s="52"/>
      <c r="BA32" s="52"/>
      <c r="BB32" s="52"/>
      <c r="BC32" s="52"/>
    </row>
    <row r="33" spans="1:55" s="7" customFormat="1" ht="37.799999999999997" hidden="1" customHeight="1" outlineLevel="1" x14ac:dyDescent="0.3">
      <c r="A33" s="76"/>
      <c r="B33" s="61">
        <f>B32+1</f>
        <v>23</v>
      </c>
      <c r="C33" s="61">
        <f>C32+1</f>
        <v>22</v>
      </c>
      <c r="D33" s="72" t="s">
        <v>653</v>
      </c>
      <c r="E33" s="60" t="s">
        <v>282</v>
      </c>
      <c r="F33" s="63">
        <v>0</v>
      </c>
      <c r="G33" s="63">
        <v>49124.800000000003</v>
      </c>
      <c r="H33" s="63"/>
      <c r="I33" s="63">
        <v>20000</v>
      </c>
      <c r="J33" s="63">
        <v>29124.799999999999</v>
      </c>
      <c r="K33" s="63"/>
      <c r="L33" s="63">
        <v>49124.800000000003</v>
      </c>
      <c r="M33" s="140" t="s">
        <v>649</v>
      </c>
      <c r="N33" s="140" t="s">
        <v>649</v>
      </c>
      <c r="O33" s="60" t="s">
        <v>652</v>
      </c>
      <c r="P33" s="60" t="s">
        <v>277</v>
      </c>
      <c r="Q33" s="60" t="s">
        <v>633</v>
      </c>
      <c r="R33" s="58"/>
      <c r="S33" s="1" t="str">
        <f>Q33</f>
        <v>МАУК "МГПС"</v>
      </c>
      <c r="T33" s="1" t="str">
        <f>M33</f>
        <v>2015</v>
      </c>
      <c r="U33" s="5">
        <f>H33/1000</f>
        <v>0</v>
      </c>
      <c r="V33" s="5">
        <f>I33/1000</f>
        <v>20</v>
      </c>
      <c r="W33" s="5">
        <f>J33/1000</f>
        <v>29.1248</v>
      </c>
      <c r="X33" s="5">
        <f>K33/1000</f>
        <v>0</v>
      </c>
      <c r="Y33" s="5"/>
      <c r="Z33" s="5">
        <f>F33/1000</f>
        <v>0</v>
      </c>
      <c r="AA33" s="5">
        <f>L33/1000</f>
        <v>49.1248</v>
      </c>
      <c r="AB33" s="1" t="str">
        <f>P33</f>
        <v>ведутся работы</v>
      </c>
      <c r="AC33" s="15" t="s">
        <v>291</v>
      </c>
      <c r="AD33" s="1"/>
      <c r="AE33" s="1"/>
      <c r="AF33" s="159"/>
      <c r="AG33" s="159"/>
      <c r="AH33" s="159"/>
      <c r="AI33" s="159"/>
      <c r="AJ33" s="159"/>
      <c r="AK33" s="159"/>
      <c r="AL33" s="159"/>
      <c r="AM33" s="159"/>
      <c r="AN33" s="159"/>
      <c r="AO33" s="141" t="s">
        <v>651</v>
      </c>
      <c r="AP33" s="138" t="s">
        <v>647</v>
      </c>
      <c r="AQ33" s="52">
        <f>SUM(AR33:AU33)</f>
        <v>0</v>
      </c>
      <c r="AR33" s="88"/>
      <c r="AS33" s="52"/>
      <c r="AT33" s="52"/>
      <c r="AU33" s="52"/>
      <c r="AV33" s="52"/>
      <c r="AW33" s="73"/>
      <c r="AX33" s="52">
        <f>SUM(AY33:BB33)</f>
        <v>0</v>
      </c>
      <c r="AY33" s="88"/>
      <c r="AZ33" s="52"/>
      <c r="BA33" s="52"/>
      <c r="BB33" s="52"/>
      <c r="BC33" s="52"/>
    </row>
    <row r="34" spans="1:55" s="7" customFormat="1" ht="37.799999999999997" hidden="1" customHeight="1" outlineLevel="1" x14ac:dyDescent="0.3">
      <c r="A34" s="76"/>
      <c r="B34" s="61">
        <f>B33+1</f>
        <v>24</v>
      </c>
      <c r="C34" s="61">
        <f>C33+1</f>
        <v>23</v>
      </c>
      <c r="D34" s="72" t="s">
        <v>650</v>
      </c>
      <c r="E34" s="60" t="s">
        <v>282</v>
      </c>
      <c r="F34" s="63">
        <v>0</v>
      </c>
      <c r="G34" s="63">
        <v>63926.1</v>
      </c>
      <c r="H34" s="63"/>
      <c r="I34" s="63">
        <v>20000</v>
      </c>
      <c r="J34" s="63">
        <v>43926.1</v>
      </c>
      <c r="K34" s="63"/>
      <c r="L34" s="63">
        <v>63926.1</v>
      </c>
      <c r="M34" s="140" t="s">
        <v>649</v>
      </c>
      <c r="N34" s="140" t="s">
        <v>649</v>
      </c>
      <c r="O34" s="60" t="s">
        <v>648</v>
      </c>
      <c r="P34" s="60" t="s">
        <v>277</v>
      </c>
      <c r="Q34" s="60" t="s">
        <v>633</v>
      </c>
      <c r="R34" s="58"/>
      <c r="S34" s="1" t="str">
        <f>Q34</f>
        <v>МАУК "МГПС"</v>
      </c>
      <c r="T34" s="1" t="str">
        <f>M34</f>
        <v>2015</v>
      </c>
      <c r="U34" s="5">
        <f>H34/1000</f>
        <v>0</v>
      </c>
      <c r="V34" s="5">
        <f>I34/1000</f>
        <v>20</v>
      </c>
      <c r="W34" s="5">
        <f>J34/1000</f>
        <v>43.926099999999998</v>
      </c>
      <c r="X34" s="5">
        <f>K34/1000</f>
        <v>0</v>
      </c>
      <c r="Y34" s="5"/>
      <c r="Z34" s="5">
        <f>F34/1000</f>
        <v>0</v>
      </c>
      <c r="AA34" s="5">
        <f>L34/1000</f>
        <v>63.926099999999998</v>
      </c>
      <c r="AB34" s="1" t="str">
        <f>P34</f>
        <v>ведутся работы</v>
      </c>
      <c r="AC34" s="15" t="s">
        <v>291</v>
      </c>
      <c r="AD34" s="1"/>
      <c r="AE34" s="1"/>
      <c r="AF34" s="159"/>
      <c r="AG34" s="159"/>
      <c r="AH34" s="159"/>
      <c r="AI34" s="159"/>
      <c r="AJ34" s="159"/>
      <c r="AK34" s="159"/>
      <c r="AL34" s="159"/>
      <c r="AM34" s="159"/>
      <c r="AN34" s="159"/>
      <c r="AO34" s="139"/>
      <c r="AP34" s="138" t="s">
        <v>647</v>
      </c>
      <c r="AQ34" s="52">
        <f>SUM(AR34:AU34)</f>
        <v>0</v>
      </c>
      <c r="AR34" s="88"/>
      <c r="AS34" s="52"/>
      <c r="AT34" s="52"/>
      <c r="AU34" s="52"/>
      <c r="AV34" s="52"/>
      <c r="AW34" s="73"/>
      <c r="AX34" s="52">
        <f>SUM(AY34:BB34)</f>
        <v>0</v>
      </c>
      <c r="AY34" s="88"/>
      <c r="AZ34" s="52"/>
      <c r="BA34" s="52"/>
      <c r="BB34" s="52"/>
      <c r="BC34" s="52"/>
    </row>
    <row r="35" spans="1:55" s="163" customFormat="1" ht="28.8" hidden="1" customHeight="1" outlineLevel="1" x14ac:dyDescent="0.3">
      <c r="B35" s="7"/>
      <c r="C35" s="7"/>
      <c r="D35" s="95" t="s">
        <v>646</v>
      </c>
      <c r="E35" s="52"/>
      <c r="F35" s="52"/>
      <c r="G35" s="52"/>
      <c r="H35" s="52"/>
      <c r="I35" s="52"/>
      <c r="J35" s="52"/>
      <c r="K35" s="52"/>
      <c r="L35" s="52">
        <v>40000</v>
      </c>
      <c r="M35" s="52">
        <v>2016</v>
      </c>
      <c r="N35" s="52">
        <v>2016</v>
      </c>
      <c r="O35" s="52"/>
      <c r="P35" s="52"/>
      <c r="Q35" s="60" t="s">
        <v>633</v>
      </c>
      <c r="R35" s="52"/>
      <c r="S35" s="1" t="str">
        <f>Q35</f>
        <v>МАУК "МГПС"</v>
      </c>
      <c r="T35" s="1">
        <f>M35</f>
        <v>2016</v>
      </c>
      <c r="U35" s="5">
        <f>H35/1000</f>
        <v>0</v>
      </c>
      <c r="V35" s="5">
        <f>I35/1000</f>
        <v>0</v>
      </c>
      <c r="W35" s="5">
        <f>J35/1000</f>
        <v>0</v>
      </c>
      <c r="X35" s="5">
        <f>K35/1000</f>
        <v>0</v>
      </c>
      <c r="Y35" s="5"/>
      <c r="Z35" s="5">
        <f>F35/1000</f>
        <v>0</v>
      </c>
      <c r="AA35" s="5">
        <f>L35/1000</f>
        <v>40</v>
      </c>
      <c r="AB35" s="1">
        <f>P35</f>
        <v>0</v>
      </c>
      <c r="AF35" s="159"/>
      <c r="AG35" s="159"/>
      <c r="AH35" s="159"/>
      <c r="AI35" s="159"/>
      <c r="AJ35" s="159"/>
      <c r="AK35" s="159"/>
      <c r="AL35" s="159"/>
      <c r="AM35" s="159"/>
      <c r="AN35" s="159"/>
      <c r="AQ35" s="52">
        <f>SUM(AR35:AU35)</f>
        <v>0</v>
      </c>
      <c r="AV35" s="163" t="s">
        <v>632</v>
      </c>
      <c r="AX35" s="52">
        <f>SUM(AY35:BB35)</f>
        <v>0</v>
      </c>
    </row>
    <row r="36" spans="1:55" s="163" customFormat="1" ht="28.8" hidden="1" customHeight="1" outlineLevel="1" x14ac:dyDescent="0.3">
      <c r="B36" s="7"/>
      <c r="C36" s="7"/>
      <c r="D36" s="95" t="s">
        <v>645</v>
      </c>
      <c r="E36" s="52"/>
      <c r="F36" s="52"/>
      <c r="G36" s="52"/>
      <c r="H36" s="52"/>
      <c r="I36" s="52"/>
      <c r="J36" s="52"/>
      <c r="K36" s="52"/>
      <c r="L36" s="52">
        <v>16000</v>
      </c>
      <c r="M36" s="52">
        <v>2016</v>
      </c>
      <c r="N36" s="52">
        <v>2016</v>
      </c>
      <c r="O36" s="52"/>
      <c r="P36" s="52"/>
      <c r="Q36" s="60" t="s">
        <v>633</v>
      </c>
      <c r="R36" s="52"/>
      <c r="S36" s="1" t="str">
        <f>Q36</f>
        <v>МАУК "МГПС"</v>
      </c>
      <c r="T36" s="1">
        <f>M36</f>
        <v>2016</v>
      </c>
      <c r="U36" s="5">
        <f>H36/1000</f>
        <v>0</v>
      </c>
      <c r="V36" s="5">
        <f>I36/1000</f>
        <v>0</v>
      </c>
      <c r="W36" s="5">
        <f>J36/1000</f>
        <v>0</v>
      </c>
      <c r="X36" s="5">
        <f>K36/1000</f>
        <v>0</v>
      </c>
      <c r="Y36" s="5"/>
      <c r="Z36" s="5">
        <f>F36/1000</f>
        <v>0</v>
      </c>
      <c r="AA36" s="5">
        <f>L36/1000</f>
        <v>16</v>
      </c>
      <c r="AB36" s="1">
        <f>P36</f>
        <v>0</v>
      </c>
      <c r="AF36" s="159"/>
      <c r="AG36" s="159"/>
      <c r="AH36" s="159"/>
      <c r="AI36" s="159"/>
      <c r="AJ36" s="159"/>
      <c r="AK36" s="159"/>
      <c r="AL36" s="159"/>
      <c r="AM36" s="159"/>
      <c r="AN36" s="159"/>
      <c r="AQ36" s="52">
        <f>SUM(AR36:AU36)</f>
        <v>0</v>
      </c>
      <c r="AV36" s="163" t="s">
        <v>632</v>
      </c>
      <c r="AX36" s="52">
        <f>SUM(AY36:BB36)</f>
        <v>0</v>
      </c>
    </row>
    <row r="37" spans="1:55" s="163" customFormat="1" ht="28.8" hidden="1" customHeight="1" outlineLevel="1" x14ac:dyDescent="0.3">
      <c r="B37" s="7"/>
      <c r="C37" s="7"/>
      <c r="D37" s="95" t="s">
        <v>644</v>
      </c>
      <c r="E37" s="52"/>
      <c r="F37" s="52"/>
      <c r="G37" s="52"/>
      <c r="H37" s="52"/>
      <c r="I37" s="52"/>
      <c r="J37" s="52"/>
      <c r="K37" s="52"/>
      <c r="L37" s="52">
        <v>59628.635999999999</v>
      </c>
      <c r="M37" s="52">
        <v>2016</v>
      </c>
      <c r="N37" s="52">
        <v>2016</v>
      </c>
      <c r="O37" s="52"/>
      <c r="P37" s="52"/>
      <c r="Q37" s="60" t="s">
        <v>633</v>
      </c>
      <c r="R37" s="52"/>
      <c r="S37" s="1" t="str">
        <f>Q37</f>
        <v>МАУК "МГПС"</v>
      </c>
      <c r="T37" s="1">
        <f>M37</f>
        <v>2016</v>
      </c>
      <c r="U37" s="5">
        <f>H37/1000</f>
        <v>0</v>
      </c>
      <c r="V37" s="5">
        <f>I37/1000</f>
        <v>0</v>
      </c>
      <c r="W37" s="5">
        <f>J37/1000</f>
        <v>0</v>
      </c>
      <c r="X37" s="5">
        <f>K37/1000</f>
        <v>0</v>
      </c>
      <c r="Y37" s="5"/>
      <c r="Z37" s="5">
        <f>F37/1000</f>
        <v>0</v>
      </c>
      <c r="AA37" s="5">
        <f>L37/1000</f>
        <v>59.628636</v>
      </c>
      <c r="AB37" s="1">
        <f>P37</f>
        <v>0</v>
      </c>
      <c r="AF37" s="159"/>
      <c r="AG37" s="159"/>
      <c r="AH37" s="159"/>
      <c r="AI37" s="159"/>
      <c r="AJ37" s="159"/>
      <c r="AK37" s="159"/>
      <c r="AL37" s="159"/>
      <c r="AM37" s="159"/>
      <c r="AN37" s="159"/>
      <c r="AQ37" s="52">
        <f>SUM(AR37:AU37)</f>
        <v>0</v>
      </c>
      <c r="AV37" s="163" t="s">
        <v>632</v>
      </c>
      <c r="AX37" s="52">
        <f>SUM(AY37:BB37)</f>
        <v>0</v>
      </c>
    </row>
    <row r="38" spans="1:55" s="163" customFormat="1" ht="28.8" hidden="1" customHeight="1" outlineLevel="1" x14ac:dyDescent="0.3">
      <c r="B38" s="7"/>
      <c r="C38" s="7"/>
      <c r="D38" s="95" t="s">
        <v>643</v>
      </c>
      <c r="E38" s="52"/>
      <c r="F38" s="52"/>
      <c r="G38" s="52"/>
      <c r="H38" s="52"/>
      <c r="I38" s="52"/>
      <c r="J38" s="52"/>
      <c r="K38" s="52"/>
      <c r="L38" s="52">
        <v>29152.172999999999</v>
      </c>
      <c r="M38" s="52">
        <v>2016</v>
      </c>
      <c r="N38" s="52">
        <v>2016</v>
      </c>
      <c r="O38" s="52"/>
      <c r="P38" s="52"/>
      <c r="Q38" s="60" t="s">
        <v>633</v>
      </c>
      <c r="R38" s="52"/>
      <c r="S38" s="1" t="str">
        <f>Q38</f>
        <v>МАУК "МГПС"</v>
      </c>
      <c r="T38" s="1">
        <f>M38</f>
        <v>2016</v>
      </c>
      <c r="U38" s="5">
        <f>H38/1000</f>
        <v>0</v>
      </c>
      <c r="V38" s="5">
        <f>I38/1000</f>
        <v>0</v>
      </c>
      <c r="W38" s="5">
        <f>J38/1000</f>
        <v>0</v>
      </c>
      <c r="X38" s="5">
        <f>K38/1000</f>
        <v>0</v>
      </c>
      <c r="Y38" s="5"/>
      <c r="Z38" s="5">
        <f>F38/1000</f>
        <v>0</v>
      </c>
      <c r="AA38" s="5">
        <f>L38/1000</f>
        <v>29.152172999999998</v>
      </c>
      <c r="AB38" s="1">
        <f>P38</f>
        <v>0</v>
      </c>
      <c r="AF38" s="159"/>
      <c r="AG38" s="159"/>
      <c r="AH38" s="159"/>
      <c r="AI38" s="159"/>
      <c r="AJ38" s="159"/>
      <c r="AK38" s="159"/>
      <c r="AL38" s="159"/>
      <c r="AM38" s="159"/>
      <c r="AN38" s="159"/>
      <c r="AQ38" s="52">
        <f>SUM(AR38:AU38)</f>
        <v>0</v>
      </c>
      <c r="AV38" s="163" t="s">
        <v>632</v>
      </c>
      <c r="AX38" s="52">
        <f>SUM(AY38:BB38)</f>
        <v>0</v>
      </c>
    </row>
    <row r="39" spans="1:55" s="163" customFormat="1" ht="28.8" hidden="1" customHeight="1" outlineLevel="1" x14ac:dyDescent="0.3">
      <c r="B39" s="7"/>
      <c r="C39" s="7"/>
      <c r="D39" s="95" t="s">
        <v>642</v>
      </c>
      <c r="E39" s="52"/>
      <c r="F39" s="52"/>
      <c r="G39" s="52"/>
      <c r="H39" s="52"/>
      <c r="I39" s="52"/>
      <c r="J39" s="52"/>
      <c r="K39" s="52"/>
      <c r="L39" s="52">
        <v>9000</v>
      </c>
      <c r="M39" s="52">
        <v>2016</v>
      </c>
      <c r="N39" s="52">
        <v>2016</v>
      </c>
      <c r="O39" s="52"/>
      <c r="P39" s="52"/>
      <c r="Q39" s="60" t="s">
        <v>633</v>
      </c>
      <c r="R39" s="52"/>
      <c r="S39" s="1" t="str">
        <f>Q39</f>
        <v>МАУК "МГПС"</v>
      </c>
      <c r="T39" s="1">
        <f>M39</f>
        <v>2016</v>
      </c>
      <c r="U39" s="5">
        <f>H39/1000</f>
        <v>0</v>
      </c>
      <c r="V39" s="5">
        <f>I39/1000</f>
        <v>0</v>
      </c>
      <c r="W39" s="5">
        <f>J39/1000</f>
        <v>0</v>
      </c>
      <c r="X39" s="5">
        <f>K39/1000</f>
        <v>0</v>
      </c>
      <c r="Y39" s="5"/>
      <c r="Z39" s="5">
        <f>F39/1000</f>
        <v>0</v>
      </c>
      <c r="AA39" s="5">
        <f>L39/1000</f>
        <v>9</v>
      </c>
      <c r="AB39" s="1">
        <f>P39</f>
        <v>0</v>
      </c>
      <c r="AF39" s="159"/>
      <c r="AG39" s="159"/>
      <c r="AH39" s="159"/>
      <c r="AI39" s="159"/>
      <c r="AJ39" s="159"/>
      <c r="AK39" s="159"/>
      <c r="AL39" s="159"/>
      <c r="AM39" s="159"/>
      <c r="AN39" s="159"/>
      <c r="AQ39" s="52">
        <f>SUM(AR39:AU39)</f>
        <v>0</v>
      </c>
      <c r="AV39" s="163" t="s">
        <v>632</v>
      </c>
      <c r="AX39" s="52">
        <f>SUM(AY39:BB39)</f>
        <v>0</v>
      </c>
    </row>
    <row r="40" spans="1:55" s="163" customFormat="1" ht="28.8" hidden="1" customHeight="1" outlineLevel="1" x14ac:dyDescent="0.3">
      <c r="B40" s="7"/>
      <c r="C40" s="7"/>
      <c r="D40" s="95" t="s">
        <v>641</v>
      </c>
      <c r="E40" s="52"/>
      <c r="F40" s="52"/>
      <c r="G40" s="52"/>
      <c r="H40" s="52"/>
      <c r="I40" s="52"/>
      <c r="J40" s="52"/>
      <c r="K40" s="52"/>
      <c r="L40" s="52">
        <v>6000</v>
      </c>
      <c r="M40" s="52">
        <v>2016</v>
      </c>
      <c r="N40" s="52">
        <v>2016</v>
      </c>
      <c r="O40" s="52"/>
      <c r="P40" s="52"/>
      <c r="Q40" s="60" t="s">
        <v>633</v>
      </c>
      <c r="R40" s="52"/>
      <c r="S40" s="1" t="str">
        <f>Q40</f>
        <v>МАУК "МГПС"</v>
      </c>
      <c r="T40" s="1">
        <f>M40</f>
        <v>2016</v>
      </c>
      <c r="U40" s="5">
        <f>H40/1000</f>
        <v>0</v>
      </c>
      <c r="V40" s="5">
        <f>I40/1000</f>
        <v>0</v>
      </c>
      <c r="W40" s="5">
        <f>J40/1000</f>
        <v>0</v>
      </c>
      <c r="X40" s="5">
        <f>K40/1000</f>
        <v>0</v>
      </c>
      <c r="Y40" s="5"/>
      <c r="Z40" s="5">
        <f>F40/1000</f>
        <v>0</v>
      </c>
      <c r="AA40" s="5">
        <f>L40/1000</f>
        <v>6</v>
      </c>
      <c r="AB40" s="1">
        <f>P40</f>
        <v>0</v>
      </c>
      <c r="AF40" s="159"/>
      <c r="AG40" s="159"/>
      <c r="AH40" s="159"/>
      <c r="AI40" s="159"/>
      <c r="AJ40" s="159"/>
      <c r="AK40" s="159"/>
      <c r="AL40" s="159"/>
      <c r="AM40" s="159"/>
      <c r="AN40" s="159"/>
      <c r="AQ40" s="52">
        <f>SUM(AR40:AU40)</f>
        <v>0</v>
      </c>
      <c r="AV40" s="163" t="s">
        <v>632</v>
      </c>
      <c r="AX40" s="52">
        <f>SUM(AY40:BB40)</f>
        <v>0</v>
      </c>
    </row>
    <row r="41" spans="1:55" s="163" customFormat="1" ht="28.8" hidden="1" customHeight="1" outlineLevel="1" x14ac:dyDescent="0.3">
      <c r="B41" s="7"/>
      <c r="C41" s="7"/>
      <c r="D41" s="95" t="s">
        <v>640</v>
      </c>
      <c r="E41" s="52"/>
      <c r="F41" s="52"/>
      <c r="G41" s="52"/>
      <c r="H41" s="52"/>
      <c r="I41" s="52"/>
      <c r="J41" s="52"/>
      <c r="K41" s="52"/>
      <c r="L41" s="52">
        <v>2175.56</v>
      </c>
      <c r="M41" s="52">
        <v>2016</v>
      </c>
      <c r="N41" s="52">
        <v>2016</v>
      </c>
      <c r="O41" s="52"/>
      <c r="P41" s="52"/>
      <c r="Q41" s="60" t="s">
        <v>633</v>
      </c>
      <c r="R41" s="52"/>
      <c r="S41" s="1" t="str">
        <f>Q41</f>
        <v>МАУК "МГПС"</v>
      </c>
      <c r="T41" s="1">
        <f>M41</f>
        <v>2016</v>
      </c>
      <c r="U41" s="5">
        <f>H41/1000</f>
        <v>0</v>
      </c>
      <c r="V41" s="5">
        <f>I41/1000</f>
        <v>0</v>
      </c>
      <c r="W41" s="5">
        <f>J41/1000</f>
        <v>0</v>
      </c>
      <c r="X41" s="5">
        <f>K41/1000</f>
        <v>0</v>
      </c>
      <c r="Y41" s="5"/>
      <c r="Z41" s="5">
        <f>F41/1000</f>
        <v>0</v>
      </c>
      <c r="AA41" s="5">
        <f>L41/1000</f>
        <v>2.1755599999999999</v>
      </c>
      <c r="AB41" s="1">
        <f>P41</f>
        <v>0</v>
      </c>
      <c r="AF41" s="159"/>
      <c r="AG41" s="159"/>
      <c r="AH41" s="159"/>
      <c r="AI41" s="159"/>
      <c r="AJ41" s="159"/>
      <c r="AK41" s="159"/>
      <c r="AL41" s="159"/>
      <c r="AM41" s="159"/>
      <c r="AN41" s="159"/>
      <c r="AQ41" s="52">
        <f>SUM(AR41:AU41)</f>
        <v>0</v>
      </c>
      <c r="AV41" s="163" t="s">
        <v>632</v>
      </c>
      <c r="AX41" s="52">
        <f>SUM(AY41:BB41)</f>
        <v>0</v>
      </c>
    </row>
    <row r="42" spans="1:55" s="163" customFormat="1" ht="28.8" hidden="1" customHeight="1" outlineLevel="1" x14ac:dyDescent="0.3">
      <c r="B42" s="7"/>
      <c r="C42" s="7"/>
      <c r="D42" s="95" t="s">
        <v>639</v>
      </c>
      <c r="E42" s="52"/>
      <c r="F42" s="52"/>
      <c r="G42" s="52"/>
      <c r="H42" s="52"/>
      <c r="I42" s="52"/>
      <c r="J42" s="52"/>
      <c r="K42" s="52"/>
      <c r="L42" s="52">
        <v>2100</v>
      </c>
      <c r="M42" s="52">
        <v>2016</v>
      </c>
      <c r="N42" s="52">
        <v>2016</v>
      </c>
      <c r="O42" s="52"/>
      <c r="P42" s="52"/>
      <c r="Q42" s="60" t="s">
        <v>633</v>
      </c>
      <c r="R42" s="52"/>
      <c r="S42" s="1" t="str">
        <f>Q42</f>
        <v>МАУК "МГПС"</v>
      </c>
      <c r="T42" s="1">
        <f>M42</f>
        <v>2016</v>
      </c>
      <c r="U42" s="5">
        <f>H42/1000</f>
        <v>0</v>
      </c>
      <c r="V42" s="5">
        <f>I42/1000</f>
        <v>0</v>
      </c>
      <c r="W42" s="5">
        <f>J42/1000</f>
        <v>0</v>
      </c>
      <c r="X42" s="5">
        <f>K42/1000</f>
        <v>0</v>
      </c>
      <c r="Y42" s="5"/>
      <c r="Z42" s="5">
        <f>F42/1000</f>
        <v>0</v>
      </c>
      <c r="AA42" s="5">
        <f>L42/1000</f>
        <v>2.1</v>
      </c>
      <c r="AB42" s="1">
        <f>P42</f>
        <v>0</v>
      </c>
      <c r="AF42" s="159"/>
      <c r="AG42" s="159"/>
      <c r="AH42" s="159"/>
      <c r="AI42" s="159"/>
      <c r="AJ42" s="159"/>
      <c r="AK42" s="159"/>
      <c r="AL42" s="159"/>
      <c r="AM42" s="159"/>
      <c r="AN42" s="159"/>
      <c r="AQ42" s="52">
        <f>SUM(AR42:AU42)</f>
        <v>0</v>
      </c>
      <c r="AV42" s="163" t="s">
        <v>632</v>
      </c>
      <c r="AX42" s="52">
        <f>SUM(AY42:BB42)</f>
        <v>0</v>
      </c>
    </row>
    <row r="43" spans="1:55" s="163" customFormat="1" ht="28.8" hidden="1" customHeight="1" outlineLevel="1" x14ac:dyDescent="0.3">
      <c r="B43" s="7"/>
      <c r="C43" s="7"/>
      <c r="D43" s="95" t="s">
        <v>638</v>
      </c>
      <c r="E43" s="52"/>
      <c r="F43" s="52"/>
      <c r="G43" s="52"/>
      <c r="H43" s="52"/>
      <c r="I43" s="52"/>
      <c r="J43" s="52"/>
      <c r="K43" s="52"/>
      <c r="L43" s="52">
        <v>2000</v>
      </c>
      <c r="M43" s="52">
        <v>2016</v>
      </c>
      <c r="N43" s="52">
        <v>2016</v>
      </c>
      <c r="O43" s="52"/>
      <c r="P43" s="52"/>
      <c r="Q43" s="60" t="s">
        <v>633</v>
      </c>
      <c r="R43" s="52"/>
      <c r="S43" s="1" t="str">
        <f>Q43</f>
        <v>МАУК "МГПС"</v>
      </c>
      <c r="T43" s="1">
        <f>M43</f>
        <v>2016</v>
      </c>
      <c r="U43" s="5">
        <f>H43/1000</f>
        <v>0</v>
      </c>
      <c r="V43" s="5">
        <f>I43/1000</f>
        <v>0</v>
      </c>
      <c r="W43" s="5">
        <f>J43/1000</f>
        <v>0</v>
      </c>
      <c r="X43" s="5">
        <f>K43/1000</f>
        <v>0</v>
      </c>
      <c r="Y43" s="5"/>
      <c r="Z43" s="5">
        <f>F43/1000</f>
        <v>0</v>
      </c>
      <c r="AA43" s="5">
        <f>L43/1000</f>
        <v>2</v>
      </c>
      <c r="AB43" s="1">
        <f>P43</f>
        <v>0</v>
      </c>
      <c r="AF43" s="159"/>
      <c r="AG43" s="159"/>
      <c r="AH43" s="159"/>
      <c r="AI43" s="159"/>
      <c r="AJ43" s="159"/>
      <c r="AK43" s="159"/>
      <c r="AL43" s="159"/>
      <c r="AM43" s="159"/>
      <c r="AN43" s="159"/>
      <c r="AQ43" s="52">
        <f>SUM(AR43:AU43)</f>
        <v>0</v>
      </c>
      <c r="AV43" s="163" t="s">
        <v>632</v>
      </c>
      <c r="AX43" s="52">
        <f>SUM(AY43:BB43)</f>
        <v>0</v>
      </c>
    </row>
    <row r="44" spans="1:55" s="163" customFormat="1" ht="28.8" hidden="1" customHeight="1" outlineLevel="1" x14ac:dyDescent="0.3">
      <c r="B44" s="7"/>
      <c r="C44" s="7"/>
      <c r="D44" s="95" t="s">
        <v>637</v>
      </c>
      <c r="E44" s="52"/>
      <c r="F44" s="52"/>
      <c r="G44" s="52"/>
      <c r="H44" s="52"/>
      <c r="I44" s="52"/>
      <c r="J44" s="52"/>
      <c r="K44" s="52"/>
      <c r="L44" s="52">
        <v>1000</v>
      </c>
      <c r="M44" s="52">
        <v>2016</v>
      </c>
      <c r="N44" s="52">
        <v>2016</v>
      </c>
      <c r="O44" s="52"/>
      <c r="P44" s="52"/>
      <c r="Q44" s="60" t="s">
        <v>633</v>
      </c>
      <c r="R44" s="52"/>
      <c r="S44" s="1" t="str">
        <f>Q44</f>
        <v>МАУК "МГПС"</v>
      </c>
      <c r="T44" s="1">
        <f>M44</f>
        <v>2016</v>
      </c>
      <c r="U44" s="5">
        <f>H44/1000</f>
        <v>0</v>
      </c>
      <c r="V44" s="5">
        <f>I44/1000</f>
        <v>0</v>
      </c>
      <c r="W44" s="5">
        <f>J44/1000</f>
        <v>0</v>
      </c>
      <c r="X44" s="5">
        <f>K44/1000</f>
        <v>0</v>
      </c>
      <c r="Y44" s="5"/>
      <c r="Z44" s="5">
        <f>F44/1000</f>
        <v>0</v>
      </c>
      <c r="AA44" s="5">
        <f>L44/1000</f>
        <v>1</v>
      </c>
      <c r="AB44" s="1">
        <f>P44</f>
        <v>0</v>
      </c>
      <c r="AF44" s="159"/>
      <c r="AG44" s="159"/>
      <c r="AH44" s="159"/>
      <c r="AI44" s="159"/>
      <c r="AJ44" s="159"/>
      <c r="AK44" s="159"/>
      <c r="AL44" s="159"/>
      <c r="AM44" s="159"/>
      <c r="AN44" s="159"/>
      <c r="AQ44" s="52">
        <f>SUM(AR44:AU44)</f>
        <v>0</v>
      </c>
      <c r="AV44" s="163" t="s">
        <v>632</v>
      </c>
      <c r="AX44" s="52">
        <f>SUM(AY44:BB44)</f>
        <v>0</v>
      </c>
    </row>
    <row r="45" spans="1:55" s="163" customFormat="1" ht="28.8" hidden="1" customHeight="1" outlineLevel="1" x14ac:dyDescent="0.3">
      <c r="B45" s="7"/>
      <c r="C45" s="7"/>
      <c r="D45" s="95" t="s">
        <v>636</v>
      </c>
      <c r="E45" s="52"/>
      <c r="F45" s="52"/>
      <c r="G45" s="52"/>
      <c r="H45" s="52"/>
      <c r="I45" s="52"/>
      <c r="J45" s="52"/>
      <c r="K45" s="52"/>
      <c r="L45" s="52">
        <v>10000</v>
      </c>
      <c r="M45" s="52">
        <v>2016</v>
      </c>
      <c r="N45" s="52">
        <v>2016</v>
      </c>
      <c r="O45" s="52"/>
      <c r="P45" s="52"/>
      <c r="Q45" s="60" t="s">
        <v>633</v>
      </c>
      <c r="R45" s="52"/>
      <c r="S45" s="1" t="str">
        <f>Q45</f>
        <v>МАУК "МГПС"</v>
      </c>
      <c r="T45" s="1">
        <f>M45</f>
        <v>2016</v>
      </c>
      <c r="U45" s="5">
        <f>H45/1000</f>
        <v>0</v>
      </c>
      <c r="V45" s="5">
        <f>I45/1000</f>
        <v>0</v>
      </c>
      <c r="W45" s="5">
        <f>J45/1000</f>
        <v>0</v>
      </c>
      <c r="X45" s="5">
        <f>K45/1000</f>
        <v>0</v>
      </c>
      <c r="Y45" s="5"/>
      <c r="Z45" s="5">
        <f>F45/1000</f>
        <v>0</v>
      </c>
      <c r="AA45" s="5">
        <f>L45/1000</f>
        <v>10</v>
      </c>
      <c r="AB45" s="1">
        <f>P45</f>
        <v>0</v>
      </c>
      <c r="AF45" s="159"/>
      <c r="AG45" s="159"/>
      <c r="AH45" s="159"/>
      <c r="AI45" s="159"/>
      <c r="AJ45" s="159"/>
      <c r="AK45" s="159"/>
      <c r="AL45" s="159"/>
      <c r="AM45" s="159"/>
      <c r="AN45" s="159"/>
      <c r="AQ45" s="52">
        <f>SUM(AR45:AU45)</f>
        <v>0</v>
      </c>
      <c r="AV45" s="163" t="s">
        <v>632</v>
      </c>
      <c r="AX45" s="52">
        <f>SUM(AY45:BB45)</f>
        <v>0</v>
      </c>
    </row>
    <row r="46" spans="1:55" s="163" customFormat="1" ht="28.8" hidden="1" customHeight="1" outlineLevel="1" x14ac:dyDescent="0.3">
      <c r="B46" s="7"/>
      <c r="C46" s="7"/>
      <c r="D46" s="95" t="s">
        <v>635</v>
      </c>
      <c r="E46" s="52"/>
      <c r="F46" s="52"/>
      <c r="G46" s="52"/>
      <c r="H46" s="52"/>
      <c r="I46" s="52"/>
      <c r="J46" s="52"/>
      <c r="K46" s="52"/>
      <c r="L46" s="52">
        <v>10000</v>
      </c>
      <c r="M46" s="52">
        <v>2016</v>
      </c>
      <c r="N46" s="52">
        <v>2016</v>
      </c>
      <c r="O46" s="52"/>
      <c r="P46" s="52"/>
      <c r="Q46" s="60" t="s">
        <v>633</v>
      </c>
      <c r="R46" s="52"/>
      <c r="S46" s="1" t="str">
        <f>Q46</f>
        <v>МАУК "МГПС"</v>
      </c>
      <c r="T46" s="1">
        <f>M46</f>
        <v>2016</v>
      </c>
      <c r="U46" s="5">
        <f>H46/1000</f>
        <v>0</v>
      </c>
      <c r="V46" s="5">
        <f>I46/1000</f>
        <v>0</v>
      </c>
      <c r="W46" s="5">
        <f>J46/1000</f>
        <v>0</v>
      </c>
      <c r="X46" s="5">
        <f>K46/1000</f>
        <v>0</v>
      </c>
      <c r="Y46" s="5"/>
      <c r="Z46" s="5">
        <f>F46/1000</f>
        <v>0</v>
      </c>
      <c r="AA46" s="5">
        <f>L46/1000</f>
        <v>10</v>
      </c>
      <c r="AB46" s="1">
        <f>P46</f>
        <v>0</v>
      </c>
      <c r="AF46" s="159"/>
      <c r="AG46" s="159"/>
      <c r="AH46" s="159"/>
      <c r="AI46" s="159"/>
      <c r="AJ46" s="159"/>
      <c r="AK46" s="159"/>
      <c r="AL46" s="159"/>
      <c r="AM46" s="159"/>
      <c r="AN46" s="159"/>
      <c r="AQ46" s="52">
        <f>SUM(AR46:AU46)</f>
        <v>0</v>
      </c>
      <c r="AV46" s="163" t="s">
        <v>632</v>
      </c>
      <c r="AX46" s="52">
        <f>SUM(AY46:BB46)</f>
        <v>0</v>
      </c>
    </row>
    <row r="47" spans="1:55" s="163" customFormat="1" ht="28.8" hidden="1" customHeight="1" outlineLevel="1" x14ac:dyDescent="0.3">
      <c r="B47" s="7"/>
      <c r="C47" s="7"/>
      <c r="D47" s="95" t="s">
        <v>634</v>
      </c>
      <c r="E47" s="52"/>
      <c r="F47" s="52"/>
      <c r="G47" s="52"/>
      <c r="H47" s="52"/>
      <c r="I47" s="52"/>
      <c r="J47" s="52"/>
      <c r="K47" s="52"/>
      <c r="L47" s="52">
        <v>9517.3770000000004</v>
      </c>
      <c r="M47" s="52">
        <v>2016</v>
      </c>
      <c r="N47" s="52">
        <v>2016</v>
      </c>
      <c r="O47" s="52"/>
      <c r="P47" s="52"/>
      <c r="Q47" s="60" t="s">
        <v>633</v>
      </c>
      <c r="R47" s="52"/>
      <c r="S47" s="1" t="str">
        <f>Q47</f>
        <v>МАУК "МГПС"</v>
      </c>
      <c r="T47" s="1">
        <f>M47</f>
        <v>2016</v>
      </c>
      <c r="U47" s="5">
        <f>H47/1000</f>
        <v>0</v>
      </c>
      <c r="V47" s="5">
        <f>I47/1000</f>
        <v>0</v>
      </c>
      <c r="W47" s="5">
        <f>J47/1000</f>
        <v>0</v>
      </c>
      <c r="X47" s="5">
        <f>K47/1000</f>
        <v>0</v>
      </c>
      <c r="Y47" s="5"/>
      <c r="Z47" s="5">
        <f>F47/1000</f>
        <v>0</v>
      </c>
      <c r="AA47" s="5">
        <f>L47/1000</f>
        <v>9.5173769999999998</v>
      </c>
      <c r="AB47" s="1">
        <f>P47</f>
        <v>0</v>
      </c>
      <c r="AF47" s="159"/>
      <c r="AG47" s="159"/>
      <c r="AH47" s="159"/>
      <c r="AI47" s="159"/>
      <c r="AJ47" s="159"/>
      <c r="AK47" s="159"/>
      <c r="AL47" s="159"/>
      <c r="AM47" s="159"/>
      <c r="AN47" s="159"/>
      <c r="AQ47" s="52">
        <f>SUM(AR47:AU47)</f>
        <v>0</v>
      </c>
      <c r="AV47" s="163" t="s">
        <v>632</v>
      </c>
      <c r="AX47" s="52">
        <f>SUM(AY47:BB47)</f>
        <v>0</v>
      </c>
    </row>
    <row r="48" spans="1:55" s="7" customFormat="1" ht="19.5" customHeight="1" x14ac:dyDescent="0.3">
      <c r="C48" s="43" t="s">
        <v>40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98"/>
      <c r="AG48" s="98"/>
      <c r="AH48" s="98"/>
      <c r="AI48" s="98"/>
      <c r="AJ48" s="98"/>
      <c r="AK48" s="98"/>
      <c r="AL48" s="98"/>
      <c r="AM48" s="98"/>
      <c r="AN48" s="98"/>
      <c r="AO48" s="52"/>
      <c r="AP48" s="52"/>
      <c r="AQ48" s="52">
        <f>SUM(AR48:AU48)</f>
        <v>0</v>
      </c>
      <c r="AR48" s="52"/>
      <c r="AS48" s="52"/>
      <c r="AT48" s="52"/>
      <c r="AU48" s="52"/>
      <c r="AV48" s="52"/>
      <c r="AX48" s="52">
        <f>SUM(AY48:BB48)</f>
        <v>0</v>
      </c>
      <c r="AY48" s="52"/>
      <c r="AZ48" s="52"/>
      <c r="BA48" s="52"/>
      <c r="BB48" s="52"/>
      <c r="BC48" s="52"/>
    </row>
    <row r="49" spans="1:55" s="20" customFormat="1" ht="55.2" x14ac:dyDescent="0.3">
      <c r="A49" s="1">
        <f>A206+1</f>
        <v>10</v>
      </c>
      <c r="B49" s="1">
        <f>B206+1</f>
        <v>10</v>
      </c>
      <c r="C49" s="1">
        <v>7</v>
      </c>
      <c r="D49" s="1" t="s">
        <v>46</v>
      </c>
      <c r="E49" s="60" t="s">
        <v>278</v>
      </c>
      <c r="F49" s="63">
        <v>0</v>
      </c>
      <c r="G49" s="63">
        <v>247200</v>
      </c>
      <c r="H49" s="63"/>
      <c r="I49" s="63">
        <v>247200</v>
      </c>
      <c r="J49" s="63"/>
      <c r="K49" s="63"/>
      <c r="L49" s="62">
        <v>247200</v>
      </c>
      <c r="M49" s="60" t="s">
        <v>48</v>
      </c>
      <c r="N49" s="61">
        <v>2015</v>
      </c>
      <c r="O49" s="60" t="s">
        <v>631</v>
      </c>
      <c r="P49" s="60" t="s">
        <v>209</v>
      </c>
      <c r="Q49" s="60" t="s">
        <v>47</v>
      </c>
      <c r="R49" s="58"/>
      <c r="S49" s="1" t="s">
        <v>47</v>
      </c>
      <c r="T49" s="1" t="s">
        <v>211</v>
      </c>
      <c r="U49" s="2"/>
      <c r="V49" s="2"/>
      <c r="W49" s="2"/>
      <c r="X49" s="2"/>
      <c r="Y49" s="2"/>
      <c r="Z49" s="3">
        <v>247.2</v>
      </c>
      <c r="AA49" s="3">
        <f>(247200+6120)/1000</f>
        <v>253.32</v>
      </c>
      <c r="AB49" s="2" t="s">
        <v>49</v>
      </c>
      <c r="AC49" s="15" t="s">
        <v>241</v>
      </c>
      <c r="AD49" s="1" t="s">
        <v>50</v>
      </c>
      <c r="AE49" s="1" t="s">
        <v>50</v>
      </c>
      <c r="AF49" s="159"/>
      <c r="AG49" s="159"/>
      <c r="AH49" s="159"/>
      <c r="AI49" s="159"/>
      <c r="AJ49" s="159"/>
      <c r="AK49" s="159"/>
      <c r="AL49" s="159"/>
      <c r="AM49" s="159"/>
      <c r="AN49" s="159"/>
      <c r="AO49" s="72"/>
      <c r="AP49" s="72" t="s">
        <v>630</v>
      </c>
      <c r="AQ49" s="52">
        <f>SUM(AR49:AU49)</f>
        <v>0</v>
      </c>
      <c r="AR49" s="88"/>
      <c r="AS49" s="88"/>
      <c r="AT49" s="88"/>
      <c r="AU49" s="88"/>
      <c r="AV49" s="88"/>
      <c r="AW49" s="15" t="s">
        <v>286</v>
      </c>
      <c r="AX49" s="52">
        <f>SUM(AY49:BB49)</f>
        <v>0</v>
      </c>
      <c r="AY49" s="88"/>
      <c r="AZ49" s="88"/>
      <c r="BA49" s="88"/>
      <c r="BB49" s="88"/>
      <c r="BC49" s="88"/>
    </row>
    <row r="50" spans="1:55" s="20" customFormat="1" ht="55.2" x14ac:dyDescent="0.3">
      <c r="A50" s="76"/>
      <c r="B50" s="76"/>
      <c r="C50" s="1">
        <v>8</v>
      </c>
      <c r="D50" s="1" t="s">
        <v>629</v>
      </c>
      <c r="E50" s="60"/>
      <c r="F50" s="63"/>
      <c r="G50" s="63"/>
      <c r="H50" s="63"/>
      <c r="I50" s="63"/>
      <c r="J50" s="63"/>
      <c r="K50" s="63"/>
      <c r="L50" s="62"/>
      <c r="M50" s="60"/>
      <c r="N50" s="61"/>
      <c r="O50" s="60"/>
      <c r="P50" s="60"/>
      <c r="Q50" s="60"/>
      <c r="R50" s="58"/>
      <c r="S50" s="1" t="s">
        <v>625</v>
      </c>
      <c r="T50" s="1" t="s">
        <v>103</v>
      </c>
      <c r="U50" s="2"/>
      <c r="V50" s="2"/>
      <c r="W50" s="2"/>
      <c r="X50" s="2"/>
      <c r="Y50" s="2"/>
      <c r="Z50" s="3"/>
      <c r="AA50" s="3"/>
      <c r="AB50" s="2"/>
      <c r="AC50" s="15"/>
      <c r="AD50" s="1"/>
      <c r="AE50" s="1" t="s">
        <v>624</v>
      </c>
      <c r="AF50" s="159"/>
      <c r="AG50" s="159"/>
      <c r="AH50" s="159"/>
      <c r="AI50" s="159"/>
      <c r="AJ50" s="159"/>
      <c r="AK50" s="159"/>
      <c r="AL50" s="159"/>
      <c r="AM50" s="159"/>
      <c r="AN50" s="159"/>
      <c r="AO50" s="74"/>
      <c r="AP50" s="74"/>
      <c r="AQ50" s="52"/>
      <c r="AR50" s="88"/>
      <c r="AS50" s="88"/>
      <c r="AT50" s="88"/>
      <c r="AU50" s="88"/>
      <c r="AV50" s="88"/>
      <c r="AW50" s="73"/>
      <c r="AX50" s="52"/>
      <c r="AY50" s="88"/>
      <c r="AZ50" s="88"/>
      <c r="BA50" s="88"/>
      <c r="BB50" s="88"/>
      <c r="BC50" s="88"/>
    </row>
    <row r="51" spans="1:55" s="20" customFormat="1" ht="55.2" x14ac:dyDescent="0.3">
      <c r="A51" s="76"/>
      <c r="B51" s="76"/>
      <c r="C51" s="4">
        <v>9</v>
      </c>
      <c r="D51" s="1" t="s">
        <v>628</v>
      </c>
      <c r="E51" s="60"/>
      <c r="F51" s="63"/>
      <c r="G51" s="63"/>
      <c r="H51" s="63"/>
      <c r="I51" s="63"/>
      <c r="J51" s="63"/>
      <c r="K51" s="63"/>
      <c r="L51" s="62"/>
      <c r="M51" s="60"/>
      <c r="N51" s="61"/>
      <c r="O51" s="60"/>
      <c r="P51" s="60"/>
      <c r="Q51" s="60"/>
      <c r="R51" s="58"/>
      <c r="S51" s="1" t="s">
        <v>625</v>
      </c>
      <c r="T51" s="1" t="s">
        <v>103</v>
      </c>
      <c r="U51" s="2"/>
      <c r="V51" s="2"/>
      <c r="W51" s="2"/>
      <c r="X51" s="2"/>
      <c r="Y51" s="2"/>
      <c r="Z51" s="3"/>
      <c r="AA51" s="3"/>
      <c r="AB51" s="2"/>
      <c r="AC51" s="15"/>
      <c r="AD51" s="1"/>
      <c r="AE51" s="1" t="s">
        <v>624</v>
      </c>
      <c r="AF51" s="159"/>
      <c r="AG51" s="159"/>
      <c r="AH51" s="159"/>
      <c r="AI51" s="159"/>
      <c r="AJ51" s="159"/>
      <c r="AK51" s="159"/>
      <c r="AL51" s="159"/>
      <c r="AM51" s="159"/>
      <c r="AN51" s="159"/>
      <c r="AO51" s="74"/>
      <c r="AP51" s="74"/>
      <c r="AQ51" s="52"/>
      <c r="AR51" s="88"/>
      <c r="AS51" s="88"/>
      <c r="AT51" s="88"/>
      <c r="AU51" s="88"/>
      <c r="AV51" s="88"/>
      <c r="AW51" s="73"/>
      <c r="AX51" s="52"/>
      <c r="AY51" s="88"/>
      <c r="AZ51" s="88"/>
      <c r="BA51" s="88"/>
      <c r="BB51" s="88"/>
      <c r="BC51" s="88"/>
    </row>
    <row r="52" spans="1:55" s="20" customFormat="1" ht="41.4" x14ac:dyDescent="0.3">
      <c r="A52" s="76"/>
      <c r="B52" s="76"/>
      <c r="C52" s="1">
        <v>10</v>
      </c>
      <c r="D52" s="1" t="s">
        <v>627</v>
      </c>
      <c r="E52" s="60"/>
      <c r="F52" s="63"/>
      <c r="G52" s="63"/>
      <c r="H52" s="63"/>
      <c r="I52" s="63"/>
      <c r="J52" s="63"/>
      <c r="K52" s="63"/>
      <c r="L52" s="62"/>
      <c r="M52" s="60"/>
      <c r="N52" s="61"/>
      <c r="O52" s="60"/>
      <c r="P52" s="60"/>
      <c r="Q52" s="60"/>
      <c r="R52" s="58"/>
      <c r="S52" s="1" t="s">
        <v>625</v>
      </c>
      <c r="T52" s="1" t="s">
        <v>266</v>
      </c>
      <c r="U52" s="2"/>
      <c r="V52" s="2"/>
      <c r="W52" s="2"/>
      <c r="X52" s="2"/>
      <c r="Y52" s="2"/>
      <c r="Z52" s="3"/>
      <c r="AA52" s="3"/>
      <c r="AB52" s="2"/>
      <c r="AC52" s="15"/>
      <c r="AD52" s="1"/>
      <c r="AE52" s="1" t="s">
        <v>624</v>
      </c>
      <c r="AF52" s="159"/>
      <c r="AG52" s="159"/>
      <c r="AH52" s="159"/>
      <c r="AI52" s="159"/>
      <c r="AJ52" s="159"/>
      <c r="AK52" s="159"/>
      <c r="AL52" s="159"/>
      <c r="AM52" s="159"/>
      <c r="AN52" s="159"/>
      <c r="AO52" s="74"/>
      <c r="AP52" s="74"/>
      <c r="AQ52" s="52"/>
      <c r="AR52" s="88"/>
      <c r="AS52" s="88"/>
      <c r="AT52" s="88"/>
      <c r="AU52" s="88"/>
      <c r="AV52" s="88"/>
      <c r="AW52" s="73"/>
      <c r="AX52" s="52"/>
      <c r="AY52" s="88"/>
      <c r="AZ52" s="88"/>
      <c r="BA52" s="88"/>
      <c r="BB52" s="88"/>
      <c r="BC52" s="88"/>
    </row>
    <row r="53" spans="1:55" s="20" customFormat="1" ht="41.4" x14ac:dyDescent="0.3">
      <c r="A53" s="76"/>
      <c r="B53" s="76"/>
      <c r="C53" s="1">
        <v>11</v>
      </c>
      <c r="D53" s="1" t="s">
        <v>626</v>
      </c>
      <c r="E53" s="60"/>
      <c r="F53" s="63"/>
      <c r="G53" s="63"/>
      <c r="H53" s="63"/>
      <c r="I53" s="63"/>
      <c r="J53" s="63"/>
      <c r="K53" s="63"/>
      <c r="L53" s="62"/>
      <c r="M53" s="60"/>
      <c r="N53" s="61"/>
      <c r="O53" s="60"/>
      <c r="P53" s="60"/>
      <c r="Q53" s="60"/>
      <c r="R53" s="58"/>
      <c r="S53" s="1" t="s">
        <v>625</v>
      </c>
      <c r="T53" s="1" t="s">
        <v>266</v>
      </c>
      <c r="U53" s="2"/>
      <c r="V53" s="2"/>
      <c r="W53" s="2"/>
      <c r="X53" s="2"/>
      <c r="Y53" s="2"/>
      <c r="Z53" s="3"/>
      <c r="AA53" s="3"/>
      <c r="AB53" s="2"/>
      <c r="AC53" s="15"/>
      <c r="AD53" s="1"/>
      <c r="AE53" s="1" t="s">
        <v>624</v>
      </c>
      <c r="AF53" s="159"/>
      <c r="AG53" s="159"/>
      <c r="AH53" s="159"/>
      <c r="AI53" s="159"/>
      <c r="AJ53" s="159"/>
      <c r="AK53" s="159"/>
      <c r="AL53" s="159"/>
      <c r="AM53" s="159"/>
      <c r="AN53" s="159"/>
      <c r="AO53" s="74"/>
      <c r="AP53" s="74"/>
      <c r="AQ53" s="52"/>
      <c r="AR53" s="88"/>
      <c r="AS53" s="88"/>
      <c r="AT53" s="88"/>
      <c r="AU53" s="88"/>
      <c r="AV53" s="88"/>
      <c r="AW53" s="73"/>
      <c r="AX53" s="52"/>
      <c r="AY53" s="88"/>
      <c r="AZ53" s="88"/>
      <c r="BA53" s="88"/>
      <c r="BB53" s="88"/>
      <c r="BC53" s="88"/>
    </row>
    <row r="54" spans="1:55" s="7" customFormat="1" ht="19.5" customHeight="1" x14ac:dyDescent="0.3">
      <c r="C54" s="43" t="s">
        <v>51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98"/>
      <c r="AG54" s="98"/>
      <c r="AH54" s="98"/>
      <c r="AI54" s="98"/>
      <c r="AJ54" s="98"/>
      <c r="AK54" s="98"/>
      <c r="AL54" s="98"/>
      <c r="AM54" s="98"/>
      <c r="AN54" s="98"/>
      <c r="AO54" s="52"/>
      <c r="AP54" s="52"/>
      <c r="AQ54" s="52">
        <f>SUM(AR54:AU54)</f>
        <v>0</v>
      </c>
      <c r="AR54" s="52"/>
      <c r="AS54" s="52"/>
      <c r="AT54" s="52"/>
      <c r="AU54" s="52"/>
      <c r="AV54" s="52"/>
      <c r="AX54" s="52">
        <f>SUM(AY54:BB54)</f>
        <v>0</v>
      </c>
      <c r="AY54" s="52"/>
      <c r="AZ54" s="52"/>
      <c r="BA54" s="52"/>
      <c r="BB54" s="52"/>
      <c r="BC54" s="52"/>
    </row>
    <row r="55" spans="1:55" s="7" customFormat="1" ht="28.2" customHeight="1" x14ac:dyDescent="0.3">
      <c r="A55" s="1">
        <f>A49+1</f>
        <v>11</v>
      </c>
      <c r="B55" s="1">
        <f>B49+1</f>
        <v>11</v>
      </c>
      <c r="C55" s="1">
        <v>12</v>
      </c>
      <c r="D55" s="1" t="s">
        <v>52</v>
      </c>
      <c r="E55" s="60" t="s">
        <v>278</v>
      </c>
      <c r="F55" s="63">
        <v>0</v>
      </c>
      <c r="G55" s="63">
        <v>0</v>
      </c>
      <c r="H55" s="63"/>
      <c r="I55" s="63"/>
      <c r="J55" s="63"/>
      <c r="K55" s="63"/>
      <c r="L55" s="62"/>
      <c r="M55" s="60">
        <v>2014</v>
      </c>
      <c r="N55" s="61"/>
      <c r="O55" s="60" t="s">
        <v>623</v>
      </c>
      <c r="P55" s="60" t="s">
        <v>209</v>
      </c>
      <c r="Q55" s="60" t="s">
        <v>47</v>
      </c>
      <c r="R55" s="58" t="s">
        <v>622</v>
      </c>
      <c r="S55" s="1" t="s">
        <v>47</v>
      </c>
      <c r="T55" s="5" t="s">
        <v>211</v>
      </c>
      <c r="U55" s="5"/>
      <c r="V55" s="5"/>
      <c r="W55" s="5"/>
      <c r="X55" s="5"/>
      <c r="Y55" s="5"/>
      <c r="Z55" s="5">
        <v>55.3187</v>
      </c>
      <c r="AA55" s="5">
        <f>55.3187+2.8</f>
        <v>58.118699999999997</v>
      </c>
      <c r="AB55" s="38" t="s">
        <v>444</v>
      </c>
      <c r="AC55" s="15" t="s">
        <v>241</v>
      </c>
      <c r="AD55" s="1" t="s">
        <v>210</v>
      </c>
      <c r="AE55" s="1" t="s">
        <v>749</v>
      </c>
      <c r="AF55" s="159"/>
      <c r="AG55" s="159"/>
      <c r="AH55" s="159"/>
      <c r="AI55" s="159"/>
      <c r="AJ55" s="159"/>
      <c r="AK55" s="159"/>
      <c r="AL55" s="159"/>
      <c r="AM55" s="159"/>
      <c r="AN55" s="159"/>
      <c r="AO55" s="52"/>
      <c r="AP55" s="52"/>
      <c r="AQ55" s="52">
        <f>SUM(AR55:AU55)</f>
        <v>0</v>
      </c>
      <c r="AR55" s="52"/>
      <c r="AS55" s="52"/>
      <c r="AT55" s="52"/>
      <c r="AU55" s="52"/>
      <c r="AV55" s="52"/>
      <c r="AW55" s="15"/>
      <c r="AX55" s="52">
        <f>SUM(AY55:BB55)</f>
        <v>0</v>
      </c>
      <c r="AY55" s="52"/>
      <c r="AZ55" s="52"/>
      <c r="BA55" s="52"/>
      <c r="BB55" s="52"/>
      <c r="BC55" s="52"/>
    </row>
    <row r="56" spans="1:55" s="19" customFormat="1" ht="64.5" customHeight="1" x14ac:dyDescent="0.3">
      <c r="A56" s="4">
        <f>A211+1</f>
        <v>13</v>
      </c>
      <c r="B56" s="4">
        <f>B211+1</f>
        <v>13</v>
      </c>
      <c r="C56" s="4">
        <v>13</v>
      </c>
      <c r="D56" s="1" t="s">
        <v>232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4" t="s">
        <v>270</v>
      </c>
      <c r="T56" s="17" t="s">
        <v>53</v>
      </c>
      <c r="U56" s="17"/>
      <c r="V56" s="17"/>
      <c r="W56" s="17"/>
      <c r="X56" s="17"/>
      <c r="Y56" s="17"/>
      <c r="Z56" s="17"/>
      <c r="AA56" s="1"/>
      <c r="AB56" s="38" t="s">
        <v>444</v>
      </c>
      <c r="AC56" s="15" t="s">
        <v>244</v>
      </c>
      <c r="AD56" s="1" t="s">
        <v>233</v>
      </c>
      <c r="AE56" s="1" t="s">
        <v>621</v>
      </c>
      <c r="AF56" s="159"/>
      <c r="AG56" s="159"/>
      <c r="AH56" s="159"/>
      <c r="AI56" s="159"/>
      <c r="AJ56" s="159"/>
      <c r="AK56" s="159"/>
      <c r="AL56" s="159"/>
      <c r="AM56" s="159"/>
      <c r="AN56" s="159"/>
      <c r="AO56" s="88"/>
      <c r="AP56" s="88"/>
      <c r="AQ56" s="52">
        <f>SUM(AR56:AU56)</f>
        <v>0</v>
      </c>
      <c r="AR56" s="88"/>
      <c r="AS56" s="88"/>
      <c r="AT56" s="88"/>
      <c r="AU56" s="88"/>
      <c r="AV56" s="88"/>
      <c r="AW56" s="15"/>
      <c r="AX56" s="52">
        <f>SUM(AY56:BB56)</f>
        <v>0</v>
      </c>
      <c r="AY56" s="88"/>
      <c r="AZ56" s="88"/>
      <c r="BA56" s="88"/>
      <c r="BB56" s="88"/>
      <c r="BC56" s="88"/>
    </row>
    <row r="57" spans="1:55" s="7" customFormat="1" ht="23.25" customHeight="1" x14ac:dyDescent="0.3">
      <c r="C57" s="44" t="s">
        <v>56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129"/>
      <c r="AG57" s="129"/>
      <c r="AH57" s="129"/>
      <c r="AI57" s="129"/>
      <c r="AJ57" s="129"/>
      <c r="AK57" s="129"/>
      <c r="AL57" s="129"/>
      <c r="AM57" s="129"/>
      <c r="AN57" s="129"/>
      <c r="AO57" s="52"/>
      <c r="AP57" s="52"/>
      <c r="AQ57" s="52">
        <f>SUM(AR57:AU57)</f>
        <v>0</v>
      </c>
      <c r="AR57" s="52"/>
      <c r="AS57" s="52"/>
      <c r="AT57" s="52"/>
      <c r="AU57" s="52"/>
      <c r="AV57" s="52"/>
      <c r="AX57" s="52">
        <f>SUM(AY57:BB57)</f>
        <v>0</v>
      </c>
      <c r="AY57" s="52"/>
      <c r="AZ57" s="52"/>
      <c r="BA57" s="52"/>
      <c r="BB57" s="52"/>
      <c r="BC57" s="52"/>
    </row>
    <row r="58" spans="1:55" s="7" customFormat="1" ht="23.25" customHeight="1" x14ac:dyDescent="0.3">
      <c r="C58" s="43" t="s">
        <v>57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98"/>
      <c r="AG58" s="98"/>
      <c r="AH58" s="98"/>
      <c r="AI58" s="98"/>
      <c r="AJ58" s="98"/>
      <c r="AK58" s="98"/>
      <c r="AL58" s="98"/>
      <c r="AM58" s="98"/>
      <c r="AN58" s="98"/>
      <c r="AO58" s="52"/>
      <c r="AP58" s="52"/>
      <c r="AQ58" s="52">
        <f>SUM(AR58:AU58)</f>
        <v>0</v>
      </c>
      <c r="AR58" s="52"/>
      <c r="AS58" s="52"/>
      <c r="AT58" s="52"/>
      <c r="AU58" s="52"/>
      <c r="AV58" s="52"/>
      <c r="AX58" s="52">
        <f>SUM(AY58:BB58)</f>
        <v>0</v>
      </c>
      <c r="AY58" s="52"/>
      <c r="AZ58" s="52"/>
      <c r="BA58" s="52"/>
      <c r="BB58" s="52"/>
      <c r="BC58" s="52"/>
    </row>
    <row r="59" spans="1:55" s="52" customFormat="1" ht="113.4" customHeight="1" collapsed="1" x14ac:dyDescent="0.3">
      <c r="A59" s="58">
        <f>A210+1</f>
        <v>15</v>
      </c>
      <c r="B59" s="58">
        <f>B210+1</f>
        <v>15</v>
      </c>
      <c r="C59" s="58">
        <v>14</v>
      </c>
      <c r="D59" s="97" t="s">
        <v>60</v>
      </c>
      <c r="E59" s="60" t="s">
        <v>278</v>
      </c>
      <c r="F59" s="89">
        <v>0</v>
      </c>
      <c r="G59" s="89">
        <v>757514</v>
      </c>
      <c r="H59" s="89">
        <v>757514</v>
      </c>
      <c r="I59" s="89"/>
      <c r="J59" s="89"/>
      <c r="K59" s="89"/>
      <c r="L59" s="89">
        <v>757514</v>
      </c>
      <c r="M59" s="60" t="s">
        <v>248</v>
      </c>
      <c r="N59" s="60"/>
      <c r="O59" s="60" t="s">
        <v>620</v>
      </c>
      <c r="P59" s="60" t="s">
        <v>277</v>
      </c>
      <c r="Q59" s="60" t="s">
        <v>31</v>
      </c>
      <c r="R59" s="58"/>
      <c r="S59" s="58" t="s">
        <v>31</v>
      </c>
      <c r="T59" s="58" t="s">
        <v>265</v>
      </c>
      <c r="U59" s="90">
        <v>757.51400000000001</v>
      </c>
      <c r="V59" s="90"/>
      <c r="W59" s="90"/>
      <c r="X59" s="90"/>
      <c r="Y59" s="90"/>
      <c r="Z59" s="90"/>
      <c r="AA59" s="90">
        <v>757.51400000000001</v>
      </c>
      <c r="AB59" s="58" t="s">
        <v>20</v>
      </c>
      <c r="AC59" s="58" t="s">
        <v>243</v>
      </c>
      <c r="AD59" s="58" t="s">
        <v>61</v>
      </c>
      <c r="AE59" s="137" t="s">
        <v>750</v>
      </c>
      <c r="AQ59" s="52">
        <f>SUM(AR59:AU59)</f>
        <v>0</v>
      </c>
      <c r="AW59" s="58" t="s">
        <v>335</v>
      </c>
      <c r="AX59" s="52">
        <f>SUM(AY59:BB59)</f>
        <v>0</v>
      </c>
    </row>
    <row r="60" spans="1:55" s="7" customFormat="1" ht="42.6" hidden="1" customHeight="1" outlineLevel="1" x14ac:dyDescent="0.3">
      <c r="A60" s="1"/>
      <c r="B60" s="1"/>
      <c r="C60" s="1"/>
      <c r="D60" s="1" t="s">
        <v>619</v>
      </c>
      <c r="E60" s="60"/>
      <c r="F60" s="89"/>
      <c r="G60" s="89"/>
      <c r="H60" s="89"/>
      <c r="I60" s="89"/>
      <c r="J60" s="89"/>
      <c r="K60" s="89"/>
      <c r="L60" s="89"/>
      <c r="M60" s="60"/>
      <c r="N60" s="60"/>
      <c r="O60" s="60"/>
      <c r="P60" s="60"/>
      <c r="Q60" s="60"/>
      <c r="R60" s="58"/>
      <c r="S60" s="1">
        <f>Q60</f>
        <v>0</v>
      </c>
      <c r="T60" s="1"/>
      <c r="U60" s="5">
        <f>H60/1000</f>
        <v>0</v>
      </c>
      <c r="V60" s="5">
        <f>I60/1000</f>
        <v>0</v>
      </c>
      <c r="W60" s="5">
        <f>J60/1000</f>
        <v>0</v>
      </c>
      <c r="X60" s="5">
        <f>K60/1000</f>
        <v>0</v>
      </c>
      <c r="Y60" s="5"/>
      <c r="Z60" s="5">
        <f>F60/1000</f>
        <v>0</v>
      </c>
      <c r="AA60" s="5">
        <f>L60/1000</f>
        <v>0</v>
      </c>
      <c r="AB60" s="1">
        <f>P60</f>
        <v>0</v>
      </c>
      <c r="AC60" s="15" t="s">
        <v>291</v>
      </c>
      <c r="AD60" s="1"/>
      <c r="AE60" s="1" t="s">
        <v>618</v>
      </c>
      <c r="AF60" s="159"/>
      <c r="AG60" s="159"/>
      <c r="AH60" s="159"/>
      <c r="AI60" s="159"/>
      <c r="AJ60" s="159"/>
      <c r="AK60" s="159"/>
      <c r="AL60" s="159"/>
      <c r="AM60" s="159"/>
      <c r="AN60" s="159"/>
      <c r="AO60" s="52" t="s">
        <v>284</v>
      </c>
      <c r="AP60" s="52"/>
      <c r="AQ60" s="52">
        <f>SUM(AR60:AU60)</f>
        <v>0</v>
      </c>
      <c r="AR60" s="52"/>
      <c r="AS60" s="52"/>
      <c r="AT60" s="52"/>
      <c r="AU60" s="52"/>
      <c r="AV60" s="52"/>
      <c r="AW60" s="15" t="s">
        <v>617</v>
      </c>
      <c r="AX60" s="52">
        <f>SUM(AY60:BB60)</f>
        <v>0</v>
      </c>
      <c r="AY60" s="52"/>
      <c r="AZ60" s="52"/>
      <c r="BA60" s="52"/>
      <c r="BB60" s="52"/>
      <c r="BC60" s="52"/>
    </row>
    <row r="61" spans="1:55" s="7" customFormat="1" ht="37.799999999999997" hidden="1" customHeight="1" outlineLevel="1" x14ac:dyDescent="0.3">
      <c r="A61" s="1"/>
      <c r="B61" s="1">
        <v>5</v>
      </c>
      <c r="C61" s="1">
        <v>5</v>
      </c>
      <c r="D61" s="95" t="s">
        <v>616</v>
      </c>
      <c r="E61" s="60" t="s">
        <v>278</v>
      </c>
      <c r="F61" s="63">
        <v>0</v>
      </c>
      <c r="G61" s="63">
        <v>482406.89</v>
      </c>
      <c r="H61" s="62">
        <v>417183.9</v>
      </c>
      <c r="I61" s="62"/>
      <c r="J61" s="62"/>
      <c r="K61" s="62">
        <v>65223</v>
      </c>
      <c r="L61" s="62">
        <v>482406.89</v>
      </c>
      <c r="M61" s="60" t="s">
        <v>103</v>
      </c>
      <c r="N61" s="60">
        <v>2017</v>
      </c>
      <c r="O61" s="60" t="s">
        <v>615</v>
      </c>
      <c r="P61" s="60" t="s">
        <v>277</v>
      </c>
      <c r="Q61" s="60" t="s">
        <v>31</v>
      </c>
      <c r="R61" s="58"/>
      <c r="S61" s="1" t="str">
        <f>Q61</f>
        <v>ФГУП "Росморпорт"</v>
      </c>
      <c r="T61" s="1" t="str">
        <f>M61</f>
        <v>2015-2016</v>
      </c>
      <c r="U61" s="5">
        <f>H61/1000</f>
        <v>417.18390000000005</v>
      </c>
      <c r="V61" s="5">
        <f>I61/1000</f>
        <v>0</v>
      </c>
      <c r="W61" s="5">
        <f>J61/1000</f>
        <v>0</v>
      </c>
      <c r="X61" s="5">
        <f>K61/1000</f>
        <v>65.222999999999999</v>
      </c>
      <c r="Y61" s="5"/>
      <c r="Z61" s="5">
        <f>F61/1000</f>
        <v>0</v>
      </c>
      <c r="AA61" s="5">
        <f>L61/1000</f>
        <v>482.40689000000003</v>
      </c>
      <c r="AB61" s="1" t="str">
        <f>P61</f>
        <v>ведутся работы</v>
      </c>
      <c r="AC61" s="15" t="s">
        <v>291</v>
      </c>
      <c r="AD61" s="1"/>
      <c r="AE61" s="1"/>
      <c r="AF61" s="159"/>
      <c r="AG61" s="159"/>
      <c r="AH61" s="159"/>
      <c r="AI61" s="159"/>
      <c r="AJ61" s="159"/>
      <c r="AK61" s="159"/>
      <c r="AL61" s="159"/>
      <c r="AM61" s="159"/>
      <c r="AN61" s="159"/>
      <c r="AO61" s="72" t="s">
        <v>614</v>
      </c>
      <c r="AP61" s="52"/>
      <c r="AQ61" s="52">
        <f>SUM(AR61:AU61)</f>
        <v>0</v>
      </c>
      <c r="AR61" s="52"/>
      <c r="AS61" s="52"/>
      <c r="AT61" s="52"/>
      <c r="AU61" s="52"/>
      <c r="AV61" s="52"/>
      <c r="AW61" s="15" t="s">
        <v>308</v>
      </c>
      <c r="AX61" s="52">
        <f>SUM(AY61:BB61)</f>
        <v>0</v>
      </c>
      <c r="AY61" s="52"/>
      <c r="AZ61" s="52"/>
      <c r="BA61" s="52"/>
      <c r="BB61" s="52"/>
      <c r="BC61" s="52"/>
    </row>
    <row r="62" spans="1:55" s="108" customFormat="1" ht="68.400000000000006" hidden="1" customHeight="1" x14ac:dyDescent="0.3">
      <c r="B62" s="164">
        <v>6</v>
      </c>
      <c r="C62" s="164">
        <v>6</v>
      </c>
      <c r="D62" s="109" t="s">
        <v>613</v>
      </c>
      <c r="E62" s="103" t="s">
        <v>278</v>
      </c>
      <c r="F62" s="113"/>
      <c r="G62" s="165">
        <v>414091.4</v>
      </c>
      <c r="H62" s="165">
        <v>414091.4</v>
      </c>
      <c r="I62" s="113"/>
      <c r="J62" s="113"/>
      <c r="K62" s="113"/>
      <c r="L62" s="165">
        <v>414091.4</v>
      </c>
      <c r="M62" s="15"/>
      <c r="N62" s="103">
        <v>2017</v>
      </c>
      <c r="O62" s="103" t="s">
        <v>26</v>
      </c>
      <c r="P62" s="103" t="s">
        <v>612</v>
      </c>
      <c r="Q62" s="103" t="s">
        <v>31</v>
      </c>
      <c r="R62" s="15" t="s">
        <v>611</v>
      </c>
      <c r="S62" s="1" t="str">
        <f>Q62</f>
        <v>ФГУП "Росморпорт"</v>
      </c>
      <c r="T62" s="1" t="s">
        <v>484</v>
      </c>
      <c r="U62" s="104">
        <f>H62/1000</f>
        <v>414.09140000000002</v>
      </c>
      <c r="V62" s="104">
        <f>I62/1000</f>
        <v>0</v>
      </c>
      <c r="W62" s="104">
        <f>J62/1000</f>
        <v>0</v>
      </c>
      <c r="X62" s="104">
        <f>K62/1000</f>
        <v>0</v>
      </c>
      <c r="Y62" s="104"/>
      <c r="Z62" s="5">
        <f>F62/1000</f>
        <v>0</v>
      </c>
      <c r="AA62" s="5">
        <f>L62/1000</f>
        <v>414.09140000000002</v>
      </c>
      <c r="AB62" s="1" t="str">
        <f>P62</f>
        <v>конкурсные процедуры</v>
      </c>
      <c r="AC62" s="15" t="s">
        <v>291</v>
      </c>
      <c r="AE62" s="103" t="s">
        <v>610</v>
      </c>
      <c r="AF62" s="34"/>
      <c r="AG62" s="34"/>
      <c r="AH62" s="34"/>
      <c r="AI62" s="34"/>
      <c r="AJ62" s="34"/>
      <c r="AK62" s="34"/>
      <c r="AL62" s="34"/>
      <c r="AM62" s="34"/>
      <c r="AN62" s="34"/>
      <c r="AO62" s="109" t="s">
        <v>751</v>
      </c>
      <c r="AW62" s="15" t="s">
        <v>308</v>
      </c>
      <c r="AX62" s="34">
        <f>SUM(AY62:BB62)</f>
        <v>0</v>
      </c>
    </row>
    <row r="63" spans="1:55" s="7" customFormat="1" ht="38.4" customHeight="1" x14ac:dyDescent="0.3">
      <c r="A63" s="1">
        <f>A59+1</f>
        <v>16</v>
      </c>
      <c r="B63" s="1">
        <f>B59+1</f>
        <v>16</v>
      </c>
      <c r="C63" s="1">
        <v>15</v>
      </c>
      <c r="D63" s="1" t="s">
        <v>235</v>
      </c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1" t="s">
        <v>236</v>
      </c>
      <c r="T63" s="1" t="s">
        <v>127</v>
      </c>
      <c r="U63" s="5">
        <v>36959.599999999999</v>
      </c>
      <c r="V63" s="5"/>
      <c r="W63" s="5"/>
      <c r="X63" s="5"/>
      <c r="Y63" s="5"/>
      <c r="Z63" s="5"/>
      <c r="AA63" s="5">
        <v>36959.599999999999</v>
      </c>
      <c r="AB63" s="1" t="s">
        <v>20</v>
      </c>
      <c r="AC63" s="15" t="s">
        <v>244</v>
      </c>
      <c r="AD63" s="1" t="s">
        <v>253</v>
      </c>
      <c r="AE63" s="1" t="s">
        <v>609</v>
      </c>
      <c r="AF63" s="159"/>
      <c r="AG63" s="159"/>
      <c r="AH63" s="159"/>
      <c r="AI63" s="159"/>
      <c r="AJ63" s="159"/>
      <c r="AK63" s="159"/>
      <c r="AL63" s="159"/>
      <c r="AM63" s="159"/>
      <c r="AN63" s="159"/>
      <c r="AO63" s="52"/>
      <c r="AP63" s="52"/>
      <c r="AQ63" s="52">
        <f>SUM(AR63:AU63)</f>
        <v>0</v>
      </c>
      <c r="AR63" s="52"/>
      <c r="AS63" s="52"/>
      <c r="AT63" s="52"/>
      <c r="AU63" s="52"/>
      <c r="AV63" s="52"/>
      <c r="AW63" s="15"/>
      <c r="AX63" s="52">
        <f>SUM(AY63:BB63)</f>
        <v>0</v>
      </c>
      <c r="AY63" s="52"/>
      <c r="AZ63" s="52"/>
      <c r="BA63" s="52"/>
      <c r="BB63" s="52"/>
      <c r="BC63" s="52"/>
    </row>
    <row r="64" spans="1:55" s="7" customFormat="1" ht="38.4" customHeight="1" x14ac:dyDescent="0.3">
      <c r="A64" s="1">
        <f>A63+1</f>
        <v>17</v>
      </c>
      <c r="B64" s="1">
        <f>B63+1</f>
        <v>17</v>
      </c>
      <c r="C64" s="1">
        <v>16</v>
      </c>
      <c r="D64" s="1" t="s">
        <v>234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1" t="s">
        <v>236</v>
      </c>
      <c r="T64" s="1" t="s">
        <v>237</v>
      </c>
      <c r="U64" s="5">
        <v>42002.81</v>
      </c>
      <c r="V64" s="5"/>
      <c r="W64" s="5"/>
      <c r="X64" s="5"/>
      <c r="Y64" s="5"/>
      <c r="Z64" s="5"/>
      <c r="AA64" s="5">
        <v>42002.81</v>
      </c>
      <c r="AB64" s="1" t="s">
        <v>20</v>
      </c>
      <c r="AC64" s="15" t="s">
        <v>244</v>
      </c>
      <c r="AD64" s="1" t="s">
        <v>253</v>
      </c>
      <c r="AE64" s="1" t="s">
        <v>609</v>
      </c>
      <c r="AF64" s="159"/>
      <c r="AG64" s="159"/>
      <c r="AH64" s="159"/>
      <c r="AI64" s="159"/>
      <c r="AJ64" s="159"/>
      <c r="AK64" s="159"/>
      <c r="AL64" s="159"/>
      <c r="AM64" s="159"/>
      <c r="AN64" s="159"/>
      <c r="AO64" s="52"/>
      <c r="AP64" s="52"/>
      <c r="AQ64" s="52">
        <f>SUM(AR64:AU64)</f>
        <v>0</v>
      </c>
      <c r="AR64" s="52"/>
      <c r="AS64" s="52"/>
      <c r="AT64" s="52"/>
      <c r="AU64" s="52"/>
      <c r="AV64" s="52"/>
      <c r="AW64" s="15"/>
      <c r="AX64" s="52">
        <f>SUM(AY64:BB64)</f>
        <v>0</v>
      </c>
      <c r="AY64" s="52"/>
      <c r="AZ64" s="52"/>
      <c r="BA64" s="52"/>
      <c r="BB64" s="52"/>
      <c r="BC64" s="52"/>
    </row>
    <row r="65" spans="1:55" s="52" customFormat="1" ht="82.8" customHeight="1" x14ac:dyDescent="0.3">
      <c r="A65" s="58">
        <f>A64+1</f>
        <v>18</v>
      </c>
      <c r="B65" s="58">
        <v>7</v>
      </c>
      <c r="C65" s="58">
        <v>17</v>
      </c>
      <c r="D65" s="97" t="s">
        <v>197</v>
      </c>
      <c r="E65" s="60" t="s">
        <v>608</v>
      </c>
      <c r="F65" s="61"/>
      <c r="G65" s="135">
        <f>SUM(H65:K65)</f>
        <v>1907729</v>
      </c>
      <c r="H65" s="135">
        <f>1082027-111582/2</f>
        <v>1026236</v>
      </c>
      <c r="I65" s="61"/>
      <c r="J65" s="61"/>
      <c r="K65" s="135">
        <f>937284-111582/2</f>
        <v>881493</v>
      </c>
      <c r="L65" s="135">
        <f>SUM(F65:G65)</f>
        <v>1907729</v>
      </c>
      <c r="M65" s="60" t="s">
        <v>211</v>
      </c>
      <c r="N65" s="60" t="s">
        <v>211</v>
      </c>
      <c r="O65" s="116" t="s">
        <v>607</v>
      </c>
      <c r="P65" s="60" t="s">
        <v>209</v>
      </c>
      <c r="Q65" s="60" t="s">
        <v>603</v>
      </c>
      <c r="R65" s="58"/>
      <c r="S65" s="58" t="s">
        <v>194</v>
      </c>
      <c r="T65" s="58" t="s">
        <v>192</v>
      </c>
      <c r="U65" s="90">
        <v>1026</v>
      </c>
      <c r="V65" s="90"/>
      <c r="W65" s="90"/>
      <c r="X65" s="90">
        <v>993</v>
      </c>
      <c r="Y65" s="90"/>
      <c r="Z65" s="90">
        <f>AA65-SUM(U65:Y65)</f>
        <v>0</v>
      </c>
      <c r="AA65" s="90">
        <v>2019</v>
      </c>
      <c r="AB65" s="58" t="s">
        <v>28</v>
      </c>
      <c r="AC65" s="58" t="s">
        <v>243</v>
      </c>
      <c r="AD65" s="58" t="s">
        <v>193</v>
      </c>
      <c r="AE65" s="58" t="s">
        <v>193</v>
      </c>
      <c r="AO65" s="72" t="s">
        <v>606</v>
      </c>
      <c r="AQ65" s="52">
        <f>SUM(AR65:AU65)</f>
        <v>0</v>
      </c>
      <c r="AW65" s="58" t="s">
        <v>335</v>
      </c>
      <c r="AX65" s="52">
        <f>SUM(AY65:BB65)</f>
        <v>0</v>
      </c>
    </row>
    <row r="66" spans="1:55" s="52" customFormat="1" ht="80.400000000000006" customHeight="1" x14ac:dyDescent="0.3">
      <c r="A66" s="58">
        <f>A65+1</f>
        <v>19</v>
      </c>
      <c r="B66" s="58">
        <f>B65+1</f>
        <v>8</v>
      </c>
      <c r="C66" s="58">
        <f>C65+1</f>
        <v>18</v>
      </c>
      <c r="D66" s="102" t="s">
        <v>195</v>
      </c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 t="s">
        <v>194</v>
      </c>
      <c r="T66" s="58" t="s">
        <v>19</v>
      </c>
      <c r="U66" s="90">
        <v>381</v>
      </c>
      <c r="V66" s="90"/>
      <c r="W66" s="90"/>
      <c r="X66" s="90">
        <v>1286</v>
      </c>
      <c r="Y66" s="90"/>
      <c r="Z66" s="90">
        <f>AA66-SUM(U66:Y66)</f>
        <v>0</v>
      </c>
      <c r="AA66" s="90">
        <v>1667</v>
      </c>
      <c r="AB66" s="58" t="s">
        <v>20</v>
      </c>
      <c r="AC66" s="58" t="s">
        <v>244</v>
      </c>
      <c r="AD66" s="60" t="s">
        <v>198</v>
      </c>
      <c r="AE66" s="60" t="s">
        <v>605</v>
      </c>
      <c r="AQ66" s="52">
        <f>SUM(AR66:AU66)</f>
        <v>0</v>
      </c>
      <c r="AW66" s="88" t="s">
        <v>308</v>
      </c>
      <c r="AX66" s="52">
        <f>SUM(AY66:BB66)</f>
        <v>0</v>
      </c>
    </row>
    <row r="67" spans="1:55" s="52" customFormat="1" ht="84" customHeight="1" x14ac:dyDescent="0.3">
      <c r="A67" s="58">
        <f>A66+1</f>
        <v>20</v>
      </c>
      <c r="B67" s="58">
        <f>B66+1</f>
        <v>9</v>
      </c>
      <c r="C67" s="58">
        <f>C66+1</f>
        <v>19</v>
      </c>
      <c r="D67" s="102" t="s">
        <v>196</v>
      </c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 t="s">
        <v>194</v>
      </c>
      <c r="T67" s="58" t="s">
        <v>192</v>
      </c>
      <c r="U67" s="90">
        <v>1103</v>
      </c>
      <c r="V67" s="90"/>
      <c r="W67" s="90"/>
      <c r="X67" s="90">
        <v>1351</v>
      </c>
      <c r="Y67" s="90"/>
      <c r="Z67" s="90">
        <f>AA67-SUM(U67:Y67)</f>
        <v>0</v>
      </c>
      <c r="AA67" s="90">
        <v>2454</v>
      </c>
      <c r="AB67" s="58" t="s">
        <v>28</v>
      </c>
      <c r="AC67" s="58" t="s">
        <v>244</v>
      </c>
      <c r="AD67" s="58"/>
      <c r="AE67" s="58"/>
      <c r="AQ67" s="52">
        <f>SUM(AR67:AU67)</f>
        <v>0</v>
      </c>
      <c r="AW67" s="88" t="s">
        <v>308</v>
      </c>
      <c r="AX67" s="52">
        <f>SUM(AY67:BB67)</f>
        <v>0</v>
      </c>
    </row>
    <row r="68" spans="1:55" s="88" customFormat="1" ht="27.6" x14ac:dyDescent="0.3">
      <c r="B68" s="61">
        <v>10</v>
      </c>
      <c r="C68" s="58">
        <f>C67+1</f>
        <v>20</v>
      </c>
      <c r="D68" s="72" t="s">
        <v>604</v>
      </c>
      <c r="E68" s="60" t="s">
        <v>279</v>
      </c>
      <c r="F68" s="62"/>
      <c r="G68" s="135">
        <f>SUM(H68:K68)</f>
        <v>1498419</v>
      </c>
      <c r="H68" s="62"/>
      <c r="I68" s="62"/>
      <c r="J68" s="62"/>
      <c r="K68" s="136">
        <v>1498419</v>
      </c>
      <c r="L68" s="135">
        <f>SUM(F68:G68)</f>
        <v>1498419</v>
      </c>
      <c r="M68" s="61" t="s">
        <v>484</v>
      </c>
      <c r="N68" s="61">
        <v>2017</v>
      </c>
      <c r="O68" s="60" t="s">
        <v>601</v>
      </c>
      <c r="P68" s="134" t="s">
        <v>277</v>
      </c>
      <c r="Q68" s="60" t="s">
        <v>603</v>
      </c>
      <c r="S68" s="58" t="str">
        <f>Q68</f>
        <v>ПАО "ММТП"</v>
      </c>
      <c r="T68" s="58" t="str">
        <f>M68</f>
        <v>2015-2017</v>
      </c>
      <c r="U68" s="90">
        <f>H68/1000</f>
        <v>0</v>
      </c>
      <c r="V68" s="90">
        <f>I68/1000</f>
        <v>0</v>
      </c>
      <c r="W68" s="90">
        <f>J68/1000</f>
        <v>0</v>
      </c>
      <c r="X68" s="90">
        <f>K68/1000</f>
        <v>1498.4190000000001</v>
      </c>
      <c r="Y68" s="90"/>
      <c r="Z68" s="90">
        <f>F68/1000</f>
        <v>0</v>
      </c>
      <c r="AA68" s="90">
        <f>L68/1000</f>
        <v>1498.4190000000001</v>
      </c>
      <c r="AB68" s="58" t="str">
        <f>P68</f>
        <v>ведутся работы</v>
      </c>
      <c r="AC68" s="58" t="s">
        <v>291</v>
      </c>
      <c r="AF68" s="52"/>
      <c r="AG68" s="52"/>
      <c r="AH68" s="52"/>
      <c r="AI68" s="52"/>
      <c r="AJ68" s="52"/>
      <c r="AK68" s="52"/>
      <c r="AL68" s="52"/>
      <c r="AM68" s="52"/>
      <c r="AN68" s="52"/>
      <c r="AW68" s="88" t="s">
        <v>308</v>
      </c>
      <c r="AX68" s="52">
        <f>SUM(AY68:BB68)</f>
        <v>0</v>
      </c>
    </row>
    <row r="69" spans="1:55" s="88" customFormat="1" ht="118.8" x14ac:dyDescent="0.3">
      <c r="B69" s="61">
        <v>11</v>
      </c>
      <c r="C69" s="58">
        <f>C68+1</f>
        <v>21</v>
      </c>
      <c r="D69" s="132" t="s">
        <v>602</v>
      </c>
      <c r="E69" s="60" t="s">
        <v>279</v>
      </c>
      <c r="F69" s="62">
        <v>414053.20899999997</v>
      </c>
      <c r="G69" s="135"/>
      <c r="H69" s="62"/>
      <c r="I69" s="62"/>
      <c r="J69" s="62"/>
      <c r="K69" s="136"/>
      <c r="L69" s="135">
        <f>SUM(F69:G69)</f>
        <v>414053.20899999997</v>
      </c>
      <c r="M69" s="61" t="s">
        <v>591</v>
      </c>
      <c r="N69" s="61">
        <v>2020</v>
      </c>
      <c r="O69" s="60" t="s">
        <v>601</v>
      </c>
      <c r="P69" s="134" t="s">
        <v>600</v>
      </c>
      <c r="Q69" s="60" t="s">
        <v>599</v>
      </c>
      <c r="S69" s="58" t="s">
        <v>598</v>
      </c>
      <c r="T69" s="58" t="str">
        <f>M69</f>
        <v>2016-2020</v>
      </c>
      <c r="U69" s="90">
        <f>H69/1000</f>
        <v>0</v>
      </c>
      <c r="V69" s="90">
        <f>I69/1000</f>
        <v>0</v>
      </c>
      <c r="W69" s="90">
        <f>J69/1000</f>
        <v>0</v>
      </c>
      <c r="X69" s="90">
        <f>K69/1000</f>
        <v>0</v>
      </c>
      <c r="Y69" s="90"/>
      <c r="Z69" s="90">
        <f>F69/1000</f>
        <v>414.05320899999998</v>
      </c>
      <c r="AA69" s="90">
        <f>L69/1000</f>
        <v>414.05320899999998</v>
      </c>
      <c r="AB69" s="58" t="str">
        <f>P69</f>
        <v>направлена заявка на участие в ГП "Доступная среда в Мурманс-кой области" на 2016-2020 годы</v>
      </c>
      <c r="AC69" s="58" t="s">
        <v>291</v>
      </c>
      <c r="AF69" s="52"/>
      <c r="AG69" s="52"/>
      <c r="AH69" s="52"/>
      <c r="AI69" s="52"/>
      <c r="AJ69" s="52"/>
      <c r="AK69" s="52"/>
      <c r="AL69" s="52"/>
      <c r="AM69" s="52"/>
      <c r="AN69" s="52"/>
      <c r="AW69" s="88" t="s">
        <v>308</v>
      </c>
      <c r="AX69" s="52">
        <f>SUM(AY69:BB69)</f>
        <v>0</v>
      </c>
    </row>
    <row r="70" spans="1:55" s="7" customFormat="1" ht="15" customHeight="1" x14ac:dyDescent="0.3">
      <c r="C70" s="43" t="s">
        <v>65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98"/>
      <c r="AG70" s="98"/>
      <c r="AH70" s="98"/>
      <c r="AI70" s="98"/>
      <c r="AJ70" s="98"/>
      <c r="AK70" s="98"/>
      <c r="AL70" s="98"/>
      <c r="AM70" s="98"/>
      <c r="AN70" s="98"/>
      <c r="AO70" s="52"/>
      <c r="AP70" s="52"/>
      <c r="AQ70" s="52">
        <f>SUM(AR70:AU70)</f>
        <v>0</v>
      </c>
      <c r="AR70" s="52"/>
      <c r="AS70" s="52"/>
      <c r="AT70" s="52"/>
      <c r="AU70" s="52"/>
      <c r="AV70" s="52"/>
      <c r="AX70" s="52">
        <f>SUM(AY70:BB70)</f>
        <v>0</v>
      </c>
      <c r="AY70" s="52"/>
      <c r="AZ70" s="52"/>
      <c r="BA70" s="52"/>
      <c r="BB70" s="52"/>
      <c r="BC70" s="52"/>
    </row>
    <row r="71" spans="1:55" s="52" customFormat="1" ht="59.4" customHeight="1" x14ac:dyDescent="0.3">
      <c r="A71" s="58">
        <f>A215+1</f>
        <v>22</v>
      </c>
      <c r="B71" s="58">
        <f>B215+1</f>
        <v>11</v>
      </c>
      <c r="C71" s="58">
        <v>22</v>
      </c>
      <c r="D71" s="97" t="s">
        <v>263</v>
      </c>
      <c r="E71" s="61" t="s">
        <v>279</v>
      </c>
      <c r="F71" s="62"/>
      <c r="G71" s="63">
        <f>SUM(H71:K71)</f>
        <v>4500000</v>
      </c>
      <c r="H71" s="63"/>
      <c r="I71" s="62"/>
      <c r="J71" s="62"/>
      <c r="K71" s="62">
        <v>4500000</v>
      </c>
      <c r="L71" s="62">
        <f>SUM(F71:G71)</f>
        <v>4500000</v>
      </c>
      <c r="M71" s="62" t="s">
        <v>142</v>
      </c>
      <c r="N71" s="60">
        <v>2018</v>
      </c>
      <c r="O71" s="60" t="s">
        <v>555</v>
      </c>
      <c r="P71" s="60" t="s">
        <v>558</v>
      </c>
      <c r="Q71" s="60" t="s">
        <v>204</v>
      </c>
      <c r="R71" s="58"/>
      <c r="S71" s="58" t="s">
        <v>204</v>
      </c>
      <c r="T71" s="58" t="s">
        <v>53</v>
      </c>
      <c r="U71" s="90"/>
      <c r="V71" s="90"/>
      <c r="W71" s="90"/>
      <c r="X71" s="90"/>
      <c r="Y71" s="90"/>
      <c r="Z71" s="90"/>
      <c r="AA71" s="58" t="s">
        <v>53</v>
      </c>
      <c r="AB71" s="58" t="s">
        <v>62</v>
      </c>
      <c r="AC71" s="58" t="s">
        <v>243</v>
      </c>
      <c r="AD71" s="58" t="s">
        <v>44</v>
      </c>
      <c r="AE71" s="58" t="s">
        <v>597</v>
      </c>
      <c r="AO71" s="72" t="s">
        <v>596</v>
      </c>
      <c r="AQ71" s="52">
        <f>SUM(AR71:AU71)</f>
        <v>0</v>
      </c>
      <c r="AW71" s="58" t="s">
        <v>286</v>
      </c>
      <c r="AX71" s="52">
        <f>SUM(AY71:BB71)</f>
        <v>0</v>
      </c>
    </row>
    <row r="72" spans="1:55" s="7" customFormat="1" ht="72" customHeight="1" x14ac:dyDescent="0.3">
      <c r="A72" s="1">
        <f>A71+1</f>
        <v>23</v>
      </c>
      <c r="B72" s="1">
        <f>B71+1</f>
        <v>12</v>
      </c>
      <c r="C72" s="1">
        <f>C71+1</f>
        <v>23</v>
      </c>
      <c r="D72" s="38" t="s">
        <v>66</v>
      </c>
      <c r="E72" s="61" t="s">
        <v>279</v>
      </c>
      <c r="F72" s="63">
        <v>4500000</v>
      </c>
      <c r="G72" s="63">
        <v>0</v>
      </c>
      <c r="H72" s="63"/>
      <c r="I72" s="62"/>
      <c r="J72" s="62"/>
      <c r="K72" s="62"/>
      <c r="L72" s="62">
        <v>4500000</v>
      </c>
      <c r="M72" s="60" t="s">
        <v>68</v>
      </c>
      <c r="N72" s="60"/>
      <c r="O72" s="60"/>
      <c r="P72" s="61"/>
      <c r="Q72" s="60" t="s">
        <v>67</v>
      </c>
      <c r="R72" s="58"/>
      <c r="S72" s="1" t="s">
        <v>67</v>
      </c>
      <c r="T72" s="1" t="s">
        <v>68</v>
      </c>
      <c r="U72" s="5"/>
      <c r="V72" s="5"/>
      <c r="W72" s="5"/>
      <c r="X72" s="5"/>
      <c r="Y72" s="5"/>
      <c r="Z72" s="5"/>
      <c r="AA72" s="5">
        <v>4500</v>
      </c>
      <c r="AB72" s="1" t="s">
        <v>62</v>
      </c>
      <c r="AC72" s="15" t="s">
        <v>243</v>
      </c>
      <c r="AD72" s="4" t="s">
        <v>264</v>
      </c>
      <c r="AE72" s="4" t="s">
        <v>595</v>
      </c>
      <c r="AF72" s="159"/>
      <c r="AG72" s="159"/>
      <c r="AH72" s="159"/>
      <c r="AI72" s="159"/>
      <c r="AJ72" s="159"/>
      <c r="AK72" s="159"/>
      <c r="AL72" s="159"/>
      <c r="AM72" s="159"/>
      <c r="AN72" s="159"/>
      <c r="AO72" s="52" t="s">
        <v>594</v>
      </c>
      <c r="AP72" s="52"/>
      <c r="AQ72" s="52">
        <f>SUM(AR72:AU72)</f>
        <v>0</v>
      </c>
      <c r="AR72" s="52"/>
      <c r="AS72" s="52"/>
      <c r="AT72" s="52"/>
      <c r="AU72" s="52"/>
      <c r="AV72" s="52"/>
      <c r="AW72" s="15" t="s">
        <v>286</v>
      </c>
      <c r="AX72" s="52">
        <f>SUM(AY72:BB72)</f>
        <v>0</v>
      </c>
      <c r="AY72" s="52"/>
      <c r="AZ72" s="52"/>
      <c r="BA72" s="52"/>
      <c r="BB72" s="52"/>
      <c r="BC72" s="52"/>
    </row>
    <row r="73" spans="1:55" s="52" customFormat="1" ht="115.8" customHeight="1" x14ac:dyDescent="0.3">
      <c r="A73" s="58">
        <f>A72+1</f>
        <v>24</v>
      </c>
      <c r="B73" s="58">
        <f>B72+1</f>
        <v>13</v>
      </c>
      <c r="C73" s="58">
        <f>C72+1</f>
        <v>24</v>
      </c>
      <c r="D73" s="97" t="s">
        <v>593</v>
      </c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 t="s">
        <v>592</v>
      </c>
      <c r="T73" s="58" t="s">
        <v>591</v>
      </c>
      <c r="U73" s="90"/>
      <c r="V73" s="90"/>
      <c r="W73" s="90"/>
      <c r="X73" s="90"/>
      <c r="Y73" s="90">
        <v>917.2</v>
      </c>
      <c r="Z73" s="90">
        <f>AA73-Y73</f>
        <v>7063.7</v>
      </c>
      <c r="AA73" s="90">
        <v>7980.9</v>
      </c>
      <c r="AB73" s="58" t="s">
        <v>590</v>
      </c>
      <c r="AC73" s="58" t="s">
        <v>242</v>
      </c>
      <c r="AD73" s="58" t="s">
        <v>72</v>
      </c>
      <c r="AE73" s="58" t="s">
        <v>589</v>
      </c>
      <c r="AQ73" s="52">
        <f>SUM(AR73:AU73)</f>
        <v>0</v>
      </c>
      <c r="AW73" s="58"/>
      <c r="AX73" s="52">
        <f>SUM(AY73:BB73)</f>
        <v>0</v>
      </c>
    </row>
    <row r="74" spans="1:55" s="88" customFormat="1" ht="45" customHeight="1" x14ac:dyDescent="0.3">
      <c r="B74" s="61">
        <v>14</v>
      </c>
      <c r="C74" s="58">
        <f>C73+1</f>
        <v>25</v>
      </c>
      <c r="D74" s="132" t="s">
        <v>588</v>
      </c>
      <c r="E74" s="61" t="s">
        <v>279</v>
      </c>
      <c r="F74" s="63"/>
      <c r="G74" s="63">
        <f>SUM(H74:K74)</f>
        <v>2191377</v>
      </c>
      <c r="H74" s="63"/>
      <c r="I74" s="62"/>
      <c r="J74" s="62"/>
      <c r="K74" s="62">
        <v>2191377</v>
      </c>
      <c r="L74" s="62">
        <f>SUM(F74:G74)</f>
        <v>2191377</v>
      </c>
      <c r="M74" s="60" t="s">
        <v>484</v>
      </c>
      <c r="N74" s="60">
        <v>2017</v>
      </c>
      <c r="O74" s="60" t="s">
        <v>587</v>
      </c>
      <c r="P74" s="60" t="s">
        <v>277</v>
      </c>
      <c r="Q74" s="60" t="s">
        <v>579</v>
      </c>
      <c r="S74" s="58" t="str">
        <f>Q74</f>
        <v xml:space="preserve">МТФ ПАО "ГМК "Норильский никель" </v>
      </c>
      <c r="T74" s="58" t="s">
        <v>581</v>
      </c>
      <c r="U74" s="90">
        <f>H74/1000</f>
        <v>0</v>
      </c>
      <c r="V74" s="90">
        <f>I74/1000</f>
        <v>0</v>
      </c>
      <c r="W74" s="90">
        <f>J74/1000</f>
        <v>0</v>
      </c>
      <c r="X74" s="90">
        <v>2191.6</v>
      </c>
      <c r="Y74" s="90"/>
      <c r="Z74" s="90">
        <f>F74/1000</f>
        <v>0</v>
      </c>
      <c r="AA74" s="90">
        <v>2191.6</v>
      </c>
      <c r="AB74" s="58" t="str">
        <f>P74</f>
        <v>ведутся работы</v>
      </c>
      <c r="AC74" s="58" t="s">
        <v>291</v>
      </c>
      <c r="AE74" s="58" t="s">
        <v>586</v>
      </c>
      <c r="AF74" s="52"/>
      <c r="AG74" s="52"/>
      <c r="AH74" s="52"/>
      <c r="AI74" s="52"/>
      <c r="AJ74" s="52"/>
      <c r="AK74" s="52"/>
      <c r="AL74" s="52"/>
      <c r="AM74" s="52"/>
      <c r="AN74" s="52"/>
      <c r="AW74" s="88" t="s">
        <v>308</v>
      </c>
      <c r="AX74" s="52">
        <f>SUM(AY74:BB74)</f>
        <v>0</v>
      </c>
    </row>
    <row r="75" spans="1:55" s="88" customFormat="1" ht="36" customHeight="1" x14ac:dyDescent="0.3">
      <c r="B75" s="61">
        <v>15</v>
      </c>
      <c r="C75" s="58">
        <f>C74+1</f>
        <v>26</v>
      </c>
      <c r="D75" s="132" t="s">
        <v>585</v>
      </c>
      <c r="E75" s="61" t="s">
        <v>279</v>
      </c>
      <c r="F75" s="63"/>
      <c r="G75" s="63">
        <f>SUM(H75:K75)</f>
        <v>46755</v>
      </c>
      <c r="H75" s="63"/>
      <c r="I75" s="62"/>
      <c r="J75" s="62"/>
      <c r="K75" s="62">
        <v>46755</v>
      </c>
      <c r="L75" s="62">
        <f>SUM(F75:G75)</f>
        <v>46755</v>
      </c>
      <c r="M75" s="60" t="s">
        <v>581</v>
      </c>
      <c r="N75" s="60">
        <v>2017</v>
      </c>
      <c r="O75" s="60" t="s">
        <v>584</v>
      </c>
      <c r="P75" s="60" t="s">
        <v>209</v>
      </c>
      <c r="Q75" s="60" t="s">
        <v>579</v>
      </c>
      <c r="S75" s="58" t="str">
        <f>Q75</f>
        <v xml:space="preserve">МТФ ПАО "ГМК "Норильский никель" </v>
      </c>
      <c r="T75" s="58" t="str">
        <f>M75</f>
        <v>2016-2017</v>
      </c>
      <c r="U75" s="90">
        <f>H75/1000</f>
        <v>0</v>
      </c>
      <c r="V75" s="90">
        <f>I75/1000</f>
        <v>0</v>
      </c>
      <c r="W75" s="90">
        <f>J75/1000</f>
        <v>0</v>
      </c>
      <c r="X75" s="90">
        <v>50.7</v>
      </c>
      <c r="Y75" s="90"/>
      <c r="Z75" s="90">
        <f>F75/1000</f>
        <v>0</v>
      </c>
      <c r="AA75" s="90">
        <v>50.7</v>
      </c>
      <c r="AB75" s="58" t="str">
        <f>P75</f>
        <v>проектирование</v>
      </c>
      <c r="AC75" s="58" t="s">
        <v>291</v>
      </c>
      <c r="AE75" s="58" t="s">
        <v>583</v>
      </c>
      <c r="AF75" s="52"/>
      <c r="AG75" s="52"/>
      <c r="AH75" s="52"/>
      <c r="AI75" s="52"/>
      <c r="AJ75" s="52"/>
      <c r="AK75" s="52"/>
      <c r="AL75" s="52"/>
      <c r="AM75" s="52"/>
      <c r="AN75" s="52"/>
      <c r="AW75" s="88" t="s">
        <v>308</v>
      </c>
      <c r="AX75" s="52">
        <f>SUM(AY75:BB75)</f>
        <v>0</v>
      </c>
    </row>
    <row r="76" spans="1:55" s="88" customFormat="1" ht="38.4" customHeight="1" x14ac:dyDescent="0.3">
      <c r="B76" s="61">
        <v>16</v>
      </c>
      <c r="C76" s="58">
        <f>C75+1</f>
        <v>27</v>
      </c>
      <c r="D76" s="132" t="s">
        <v>582</v>
      </c>
      <c r="E76" s="61" t="s">
        <v>279</v>
      </c>
      <c r="F76" s="63"/>
      <c r="G76" s="63">
        <f>SUM(H76:K76)</f>
        <v>117900</v>
      </c>
      <c r="H76" s="63"/>
      <c r="I76" s="62"/>
      <c r="J76" s="62"/>
      <c r="K76" s="62">
        <v>117900</v>
      </c>
      <c r="L76" s="62">
        <f>SUM(F76:G76)</f>
        <v>117900</v>
      </c>
      <c r="M76" s="60" t="s">
        <v>581</v>
      </c>
      <c r="N76" s="60">
        <v>2017</v>
      </c>
      <c r="O76" s="60" t="s">
        <v>580</v>
      </c>
      <c r="P76" s="60" t="s">
        <v>209</v>
      </c>
      <c r="Q76" s="60" t="s">
        <v>579</v>
      </c>
      <c r="S76" s="58" t="str">
        <f>Q76</f>
        <v xml:space="preserve">МТФ ПАО "ГМК "Норильский никель" </v>
      </c>
      <c r="T76" s="58" t="str">
        <f>M76</f>
        <v>2016-2017</v>
      </c>
      <c r="U76" s="90">
        <f>H76/1000</f>
        <v>0</v>
      </c>
      <c r="V76" s="90">
        <f>I76/1000</f>
        <v>0</v>
      </c>
      <c r="W76" s="90">
        <f>J76/1000</f>
        <v>0</v>
      </c>
      <c r="X76" s="90">
        <f>K76/1000</f>
        <v>117.9</v>
      </c>
      <c r="Y76" s="90"/>
      <c r="Z76" s="90">
        <f>F76/1000</f>
        <v>0</v>
      </c>
      <c r="AA76" s="90">
        <f>L76/1000</f>
        <v>117.9</v>
      </c>
      <c r="AB76" s="58" t="str">
        <f>P76</f>
        <v>проектирование</v>
      </c>
      <c r="AC76" s="58" t="s">
        <v>291</v>
      </c>
      <c r="AE76" s="58" t="s">
        <v>578</v>
      </c>
      <c r="AF76" s="52"/>
      <c r="AG76" s="52"/>
      <c r="AH76" s="52"/>
      <c r="AI76" s="52"/>
      <c r="AJ76" s="52"/>
      <c r="AK76" s="52"/>
      <c r="AL76" s="52"/>
      <c r="AM76" s="52"/>
      <c r="AN76" s="52"/>
      <c r="AW76" s="88" t="s">
        <v>308</v>
      </c>
      <c r="AX76" s="52">
        <f>SUM(AY76:BB76)</f>
        <v>0</v>
      </c>
    </row>
    <row r="77" spans="1:55" s="88" customFormat="1" ht="65.400000000000006" customHeight="1" x14ac:dyDescent="0.3">
      <c r="B77" s="60">
        <v>17</v>
      </c>
      <c r="C77" s="58">
        <f>C76+1</f>
        <v>28</v>
      </c>
      <c r="D77" s="132" t="s">
        <v>577</v>
      </c>
      <c r="E77" s="60" t="s">
        <v>279</v>
      </c>
      <c r="F77" s="63"/>
      <c r="G77" s="89">
        <f>SUM(H77:K77)</f>
        <v>1632000</v>
      </c>
      <c r="H77" s="89"/>
      <c r="I77" s="89"/>
      <c r="J77" s="89"/>
      <c r="K77" s="89">
        <v>1632000</v>
      </c>
      <c r="L77" s="89">
        <f>SUM(F77:G77)</f>
        <v>1632000</v>
      </c>
      <c r="M77" s="131" t="s">
        <v>43</v>
      </c>
      <c r="N77" s="133">
        <v>2017</v>
      </c>
      <c r="O77" s="60" t="s">
        <v>576</v>
      </c>
      <c r="P77" s="60" t="s">
        <v>209</v>
      </c>
      <c r="Q77" s="60" t="s">
        <v>575</v>
      </c>
      <c r="S77" s="58" t="str">
        <f>Q77</f>
        <v>ООО "Мурманский балкерный терминал"</v>
      </c>
      <c r="T77" s="58" t="str">
        <f>M77</f>
        <v>2014-2017</v>
      </c>
      <c r="U77" s="90">
        <f>H77/1000</f>
        <v>0</v>
      </c>
      <c r="V77" s="90">
        <f>I77/1000</f>
        <v>0</v>
      </c>
      <c r="W77" s="90">
        <f>J77/1000</f>
        <v>0</v>
      </c>
      <c r="X77" s="90">
        <v>1632.8309999999999</v>
      </c>
      <c r="Y77" s="90"/>
      <c r="Z77" s="90">
        <f>F77/1000</f>
        <v>0</v>
      </c>
      <c r="AA77" s="90">
        <v>1632.8309999999999</v>
      </c>
      <c r="AB77" s="58" t="str">
        <f>P77</f>
        <v>проектирование</v>
      </c>
      <c r="AC77" s="58" t="s">
        <v>291</v>
      </c>
      <c r="AE77" s="58" t="s">
        <v>574</v>
      </c>
      <c r="AF77" s="52"/>
      <c r="AG77" s="52"/>
      <c r="AH77" s="52"/>
      <c r="AI77" s="52"/>
      <c r="AJ77" s="52"/>
      <c r="AK77" s="52"/>
      <c r="AL77" s="52"/>
      <c r="AM77" s="52"/>
      <c r="AN77" s="52"/>
      <c r="AW77" s="88" t="s">
        <v>308</v>
      </c>
      <c r="AX77" s="52">
        <f>SUM(AY77:BB77)</f>
        <v>0</v>
      </c>
    </row>
    <row r="78" spans="1:55" s="7" customFormat="1" ht="20.25" customHeight="1" x14ac:dyDescent="0.3">
      <c r="C78" s="44" t="s">
        <v>73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129"/>
      <c r="AG78" s="129"/>
      <c r="AH78" s="129"/>
      <c r="AI78" s="129"/>
      <c r="AJ78" s="129"/>
      <c r="AK78" s="129"/>
      <c r="AL78" s="129"/>
      <c r="AM78" s="129"/>
      <c r="AN78" s="129"/>
      <c r="AO78" s="52"/>
      <c r="AP78" s="52"/>
      <c r="AQ78" s="52">
        <f>SUM(AR78:AU78)</f>
        <v>0</v>
      </c>
      <c r="AR78" s="52"/>
      <c r="AS78" s="52"/>
      <c r="AT78" s="52"/>
      <c r="AU78" s="52"/>
      <c r="AV78" s="52"/>
      <c r="AX78" s="52">
        <f>SUM(AY78:BB78)</f>
        <v>0</v>
      </c>
      <c r="AY78" s="52"/>
      <c r="AZ78" s="52"/>
      <c r="BA78" s="52"/>
      <c r="BB78" s="52"/>
      <c r="BC78" s="52"/>
    </row>
    <row r="79" spans="1:55" s="7" customFormat="1" ht="15" customHeight="1" x14ac:dyDescent="0.3">
      <c r="C79" s="43" t="s">
        <v>74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98"/>
      <c r="AG79" s="98"/>
      <c r="AH79" s="98"/>
      <c r="AI79" s="98"/>
      <c r="AJ79" s="98"/>
      <c r="AK79" s="98"/>
      <c r="AL79" s="98"/>
      <c r="AM79" s="98"/>
      <c r="AN79" s="98"/>
      <c r="AO79" s="52"/>
      <c r="AP79" s="52"/>
      <c r="AQ79" s="52">
        <f>SUM(AR79:AU79)</f>
        <v>0</v>
      </c>
      <c r="AR79" s="52"/>
      <c r="AS79" s="52"/>
      <c r="AT79" s="52"/>
      <c r="AU79" s="52"/>
      <c r="AV79" s="52"/>
      <c r="AX79" s="52">
        <f>SUM(AY79:BB79)</f>
        <v>0</v>
      </c>
      <c r="AY79" s="52"/>
      <c r="AZ79" s="52"/>
      <c r="BA79" s="52"/>
      <c r="BB79" s="52"/>
      <c r="BC79" s="52"/>
    </row>
    <row r="80" spans="1:55" s="7" customFormat="1" ht="51.6" customHeight="1" x14ac:dyDescent="0.3">
      <c r="A80" s="1">
        <f>A207+1</f>
        <v>26</v>
      </c>
      <c r="B80" s="1">
        <f>B207+1</f>
        <v>15</v>
      </c>
      <c r="C80" s="1">
        <v>29</v>
      </c>
      <c r="D80" s="38" t="s">
        <v>75</v>
      </c>
      <c r="E80" s="61" t="s">
        <v>279</v>
      </c>
      <c r="F80" s="63">
        <v>1100000</v>
      </c>
      <c r="G80" s="63">
        <v>0</v>
      </c>
      <c r="H80" s="63"/>
      <c r="I80" s="62"/>
      <c r="J80" s="62"/>
      <c r="K80" s="62"/>
      <c r="L80" s="62">
        <v>1100000</v>
      </c>
      <c r="M80" s="60" t="s">
        <v>77</v>
      </c>
      <c r="N80" s="60">
        <v>2018</v>
      </c>
      <c r="O80" s="60" t="s">
        <v>318</v>
      </c>
      <c r="P80" s="60" t="s">
        <v>209</v>
      </c>
      <c r="Q80" s="60" t="s">
        <v>76</v>
      </c>
      <c r="R80" s="58"/>
      <c r="S80" s="1" t="s">
        <v>752</v>
      </c>
      <c r="T80" s="1" t="s">
        <v>77</v>
      </c>
      <c r="U80" s="5"/>
      <c r="V80" s="5"/>
      <c r="W80" s="5"/>
      <c r="X80" s="5">
        <v>145</v>
      </c>
      <c r="Y80" s="5"/>
      <c r="Z80" s="5">
        <f>AA80-X80</f>
        <v>955</v>
      </c>
      <c r="AA80" s="5">
        <v>1100</v>
      </c>
      <c r="AB80" s="1" t="s">
        <v>573</v>
      </c>
      <c r="AC80" s="15" t="s">
        <v>243</v>
      </c>
      <c r="AD80" s="1" t="s">
        <v>78</v>
      </c>
      <c r="AE80" s="4" t="s">
        <v>572</v>
      </c>
      <c r="AF80" s="159"/>
      <c r="AG80" s="159"/>
      <c r="AH80" s="159"/>
      <c r="AI80" s="159"/>
      <c r="AJ80" s="159"/>
      <c r="AK80" s="159"/>
      <c r="AL80" s="159"/>
      <c r="AM80" s="159"/>
      <c r="AN80" s="159"/>
      <c r="AO80" s="52"/>
      <c r="AP80" s="52"/>
      <c r="AQ80" s="52">
        <f>SUM(AR80:AU80)</f>
        <v>0</v>
      </c>
      <c r="AR80" s="52"/>
      <c r="AS80" s="52"/>
      <c r="AT80" s="52"/>
      <c r="AU80" s="52"/>
      <c r="AV80" s="52"/>
      <c r="AW80" s="15"/>
      <c r="AX80" s="52">
        <f>SUM(AY80:BB80)</f>
        <v>0</v>
      </c>
      <c r="AY80" s="52"/>
      <c r="AZ80" s="52"/>
      <c r="BA80" s="52"/>
      <c r="BB80" s="52"/>
      <c r="BC80" s="52"/>
    </row>
    <row r="81" spans="1:55" s="7" customFormat="1" ht="51.6" customHeight="1" x14ac:dyDescent="0.3">
      <c r="A81" s="1">
        <f>A80+1</f>
        <v>27</v>
      </c>
      <c r="B81" s="1">
        <f>B80+1</f>
        <v>16</v>
      </c>
      <c r="C81" s="1">
        <f>C80+1</f>
        <v>30</v>
      </c>
      <c r="D81" s="38" t="s">
        <v>79</v>
      </c>
      <c r="E81" s="61" t="s">
        <v>279</v>
      </c>
      <c r="F81" s="63">
        <v>280000</v>
      </c>
      <c r="G81" s="63">
        <v>0</v>
      </c>
      <c r="H81" s="63"/>
      <c r="I81" s="62"/>
      <c r="J81" s="62"/>
      <c r="K81" s="62"/>
      <c r="L81" s="62">
        <v>280000</v>
      </c>
      <c r="M81" s="60">
        <v>2015</v>
      </c>
      <c r="N81" s="60">
        <v>2015</v>
      </c>
      <c r="O81" s="60" t="s">
        <v>26</v>
      </c>
      <c r="P81" s="60" t="s">
        <v>130</v>
      </c>
      <c r="Q81" s="60" t="s">
        <v>571</v>
      </c>
      <c r="R81" s="58"/>
      <c r="S81" s="1" t="s">
        <v>186</v>
      </c>
      <c r="T81" s="1" t="s">
        <v>53</v>
      </c>
      <c r="U81" s="5"/>
      <c r="V81" s="5"/>
      <c r="W81" s="5"/>
      <c r="X81" s="5"/>
      <c r="Y81" s="5"/>
      <c r="Z81" s="5"/>
      <c r="AA81" s="5">
        <v>280</v>
      </c>
      <c r="AB81" s="1" t="s">
        <v>189</v>
      </c>
      <c r="AC81" s="15" t="s">
        <v>243</v>
      </c>
      <c r="AD81" s="1" t="s">
        <v>254</v>
      </c>
      <c r="AE81" s="4" t="s">
        <v>570</v>
      </c>
      <c r="AF81" s="159"/>
      <c r="AG81" s="159"/>
      <c r="AH81" s="159"/>
      <c r="AI81" s="159"/>
      <c r="AJ81" s="159"/>
      <c r="AK81" s="159"/>
      <c r="AL81" s="159"/>
      <c r="AM81" s="159"/>
      <c r="AN81" s="159"/>
      <c r="AO81" s="52"/>
      <c r="AP81" s="52"/>
      <c r="AQ81" s="52">
        <f>SUM(AR81:AU81)</f>
        <v>0</v>
      </c>
      <c r="AR81" s="52"/>
      <c r="AS81" s="52"/>
      <c r="AT81" s="52"/>
      <c r="AU81" s="52"/>
      <c r="AV81" s="52"/>
      <c r="AW81" s="15"/>
      <c r="AX81" s="52">
        <f>SUM(AY81:BB81)</f>
        <v>0</v>
      </c>
      <c r="AY81" s="52"/>
      <c r="AZ81" s="52"/>
      <c r="BA81" s="52"/>
      <c r="BB81" s="52"/>
      <c r="BC81" s="52"/>
    </row>
    <row r="82" spans="1:55" s="7" customFormat="1" ht="18.75" customHeight="1" x14ac:dyDescent="0.3">
      <c r="C82" s="43" t="s">
        <v>81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98"/>
      <c r="AG82" s="98"/>
      <c r="AH82" s="98"/>
      <c r="AI82" s="98"/>
      <c r="AJ82" s="98"/>
      <c r="AK82" s="98"/>
      <c r="AL82" s="98"/>
      <c r="AM82" s="98"/>
      <c r="AN82" s="98"/>
      <c r="AO82" s="52"/>
      <c r="AP82" s="52"/>
      <c r="AQ82" s="52">
        <f>SUM(AR82:AU82)</f>
        <v>0</v>
      </c>
      <c r="AR82" s="52"/>
      <c r="AS82" s="52"/>
      <c r="AT82" s="52"/>
      <c r="AU82" s="52"/>
      <c r="AV82" s="52"/>
      <c r="AX82" s="52">
        <f>SUM(AY82:BB82)</f>
        <v>0</v>
      </c>
      <c r="AY82" s="52"/>
      <c r="AZ82" s="52"/>
      <c r="BA82" s="52"/>
      <c r="BB82" s="52"/>
      <c r="BC82" s="52"/>
    </row>
    <row r="83" spans="1:55" s="7" customFormat="1" ht="40.200000000000003" customHeight="1" x14ac:dyDescent="0.3">
      <c r="A83" s="1">
        <f>A216+1</f>
        <v>29</v>
      </c>
      <c r="B83" s="1">
        <f>B216+1</f>
        <v>18</v>
      </c>
      <c r="C83" s="1">
        <v>31</v>
      </c>
      <c r="D83" s="38" t="s">
        <v>85</v>
      </c>
      <c r="E83" s="61" t="s">
        <v>279</v>
      </c>
      <c r="F83" s="63">
        <v>0</v>
      </c>
      <c r="G83" s="63">
        <v>0</v>
      </c>
      <c r="H83" s="63"/>
      <c r="I83" s="62"/>
      <c r="J83" s="62"/>
      <c r="K83" s="62"/>
      <c r="L83" s="62"/>
      <c r="M83" s="60" t="s">
        <v>87</v>
      </c>
      <c r="N83" s="60">
        <v>2015</v>
      </c>
      <c r="O83" s="60" t="s">
        <v>558</v>
      </c>
      <c r="P83" s="60" t="s">
        <v>558</v>
      </c>
      <c r="Q83" s="60" t="s">
        <v>86</v>
      </c>
      <c r="R83" s="58"/>
      <c r="S83" s="1" t="s">
        <v>86</v>
      </c>
      <c r="T83" s="1" t="s">
        <v>265</v>
      </c>
      <c r="U83" s="5"/>
      <c r="V83" s="5"/>
      <c r="W83" s="5"/>
      <c r="X83" s="5">
        <v>85</v>
      </c>
      <c r="Y83" s="5"/>
      <c r="Z83" s="5">
        <v>178.5</v>
      </c>
      <c r="AA83" s="5">
        <f>SUM(X83:Z83)</f>
        <v>263.5</v>
      </c>
      <c r="AB83" s="1" t="s">
        <v>238</v>
      </c>
      <c r="AC83" s="15" t="s">
        <v>243</v>
      </c>
      <c r="AD83" s="4" t="s">
        <v>80</v>
      </c>
      <c r="AE83" s="4" t="s">
        <v>560</v>
      </c>
      <c r="AF83" s="159"/>
      <c r="AG83" s="159"/>
      <c r="AH83" s="159"/>
      <c r="AI83" s="159"/>
      <c r="AJ83" s="159"/>
      <c r="AK83" s="159"/>
      <c r="AL83" s="159"/>
      <c r="AM83" s="159"/>
      <c r="AN83" s="159"/>
      <c r="AO83" s="52"/>
      <c r="AP83" s="52"/>
      <c r="AQ83" s="52">
        <f>SUM(AR83:AU83)</f>
        <v>0</v>
      </c>
      <c r="AR83" s="52"/>
      <c r="AS83" s="52"/>
      <c r="AT83" s="52"/>
      <c r="AU83" s="52"/>
      <c r="AV83" s="52"/>
      <c r="AW83" s="15"/>
      <c r="AX83" s="52">
        <f>SUM(AY83:BB83)</f>
        <v>0</v>
      </c>
      <c r="AY83" s="52"/>
      <c r="AZ83" s="52"/>
      <c r="BA83" s="52"/>
      <c r="BB83" s="52"/>
      <c r="BC83" s="52"/>
    </row>
    <row r="84" spans="1:55" s="7" customFormat="1" ht="27.6" x14ac:dyDescent="0.3">
      <c r="A84" s="1">
        <f>A83+1</f>
        <v>30</v>
      </c>
      <c r="B84" s="1">
        <f>B83+1</f>
        <v>19</v>
      </c>
      <c r="C84" s="1">
        <f>C83+1</f>
        <v>32</v>
      </c>
      <c r="D84" s="38" t="s">
        <v>88</v>
      </c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1" t="s">
        <v>89</v>
      </c>
      <c r="T84" s="1" t="s">
        <v>199</v>
      </c>
      <c r="U84" s="5"/>
      <c r="V84" s="5"/>
      <c r="W84" s="5"/>
      <c r="X84" s="5"/>
      <c r="Y84" s="5">
        <v>7</v>
      </c>
      <c r="Z84" s="5">
        <v>18</v>
      </c>
      <c r="AA84" s="5">
        <v>25</v>
      </c>
      <c r="AB84" s="1" t="s">
        <v>130</v>
      </c>
      <c r="AC84" s="15" t="s">
        <v>242</v>
      </c>
      <c r="AD84" s="38"/>
      <c r="AE84" s="4"/>
      <c r="AF84" s="159"/>
      <c r="AG84" s="159"/>
      <c r="AH84" s="159"/>
      <c r="AI84" s="159"/>
      <c r="AJ84" s="159"/>
      <c r="AK84" s="159"/>
      <c r="AL84" s="159"/>
      <c r="AM84" s="159"/>
      <c r="AN84" s="159"/>
      <c r="AO84" s="52"/>
      <c r="AP84" s="52"/>
      <c r="AQ84" s="52">
        <f>SUM(AR84:AU84)</f>
        <v>0</v>
      </c>
      <c r="AR84" s="52"/>
      <c r="AS84" s="52"/>
      <c r="AT84" s="52"/>
      <c r="AU84" s="52"/>
      <c r="AV84" s="52"/>
      <c r="AW84" s="15"/>
      <c r="AX84" s="52">
        <f>SUM(AY84:BB84)</f>
        <v>0</v>
      </c>
      <c r="AY84" s="52"/>
      <c r="AZ84" s="52"/>
      <c r="BA84" s="52"/>
      <c r="BB84" s="52"/>
      <c r="BC84" s="52"/>
    </row>
    <row r="85" spans="1:55" s="88" customFormat="1" ht="71.400000000000006" customHeight="1" x14ac:dyDescent="0.3">
      <c r="B85" s="60">
        <v>18</v>
      </c>
      <c r="C85" s="58">
        <f>C84+1</f>
        <v>33</v>
      </c>
      <c r="D85" s="132" t="s">
        <v>569</v>
      </c>
      <c r="E85" s="60" t="s">
        <v>279</v>
      </c>
      <c r="F85" s="63">
        <v>63000</v>
      </c>
      <c r="G85" s="89">
        <f>SUM(H85:K85)</f>
        <v>2000</v>
      </c>
      <c r="H85" s="89"/>
      <c r="I85" s="89"/>
      <c r="J85" s="89"/>
      <c r="K85" s="89">
        <v>2000</v>
      </c>
      <c r="L85" s="89">
        <f>SUM(F85:G85)</f>
        <v>65000</v>
      </c>
      <c r="M85" s="131" t="s">
        <v>142</v>
      </c>
      <c r="N85" s="133" t="s">
        <v>568</v>
      </c>
      <c r="O85" s="60" t="s">
        <v>567</v>
      </c>
      <c r="P85" s="60" t="s">
        <v>563</v>
      </c>
      <c r="Q85" s="60" t="s">
        <v>562</v>
      </c>
      <c r="S85" s="58" t="str">
        <f>Q85</f>
        <v>ОАО "Мурманский продовольствен-но-вещевой рынок"</v>
      </c>
      <c r="T85" s="58" t="str">
        <f>M85</f>
        <v>2016-2018</v>
      </c>
      <c r="U85" s="90">
        <f>H85/1000</f>
        <v>0</v>
      </c>
      <c r="V85" s="90">
        <f>I85/1000</f>
        <v>0</v>
      </c>
      <c r="W85" s="90">
        <f>J85/1000</f>
        <v>0</v>
      </c>
      <c r="X85" s="90"/>
      <c r="Y85" s="90"/>
      <c r="Z85" s="90">
        <f>F85/1000</f>
        <v>63</v>
      </c>
      <c r="AA85" s="90">
        <v>63</v>
      </c>
      <c r="AB85" s="58" t="str">
        <f>P85</f>
        <v>разработан проект, ведется поиск инвесторов</v>
      </c>
      <c r="AC85" s="58" t="s">
        <v>291</v>
      </c>
      <c r="AE85" s="60" t="s">
        <v>566</v>
      </c>
      <c r="AF85" s="52"/>
      <c r="AG85" s="52"/>
      <c r="AH85" s="52"/>
      <c r="AI85" s="52"/>
      <c r="AJ85" s="52"/>
      <c r="AK85" s="52"/>
      <c r="AL85" s="52"/>
      <c r="AM85" s="52"/>
      <c r="AN85" s="52"/>
      <c r="AX85" s="52">
        <f>SUM(AY85:BB85)</f>
        <v>0</v>
      </c>
    </row>
    <row r="86" spans="1:55" s="88" customFormat="1" ht="70.2" customHeight="1" x14ac:dyDescent="0.3">
      <c r="B86" s="61">
        <v>19</v>
      </c>
      <c r="C86" s="58">
        <f>C85+1</f>
        <v>34</v>
      </c>
      <c r="D86" s="132" t="s">
        <v>565</v>
      </c>
      <c r="E86" s="60" t="s">
        <v>279</v>
      </c>
      <c r="F86" s="62">
        <v>80000</v>
      </c>
      <c r="G86" s="89">
        <f>SUM(H86:K86)</f>
        <v>5000</v>
      </c>
      <c r="H86" s="62"/>
      <c r="I86" s="62"/>
      <c r="J86" s="62"/>
      <c r="K86" s="62">
        <v>5000</v>
      </c>
      <c r="L86" s="89">
        <f>SUM(F86:G86)</f>
        <v>85000</v>
      </c>
      <c r="M86" s="131" t="s">
        <v>142</v>
      </c>
      <c r="N86" s="60">
        <v>2018</v>
      </c>
      <c r="O86" s="60" t="s">
        <v>564</v>
      </c>
      <c r="P86" s="60" t="s">
        <v>563</v>
      </c>
      <c r="Q86" s="60" t="s">
        <v>562</v>
      </c>
      <c r="S86" s="58" t="str">
        <f>Q86</f>
        <v>ОАО "Мурманский продовольствен-но-вещевой рынок"</v>
      </c>
      <c r="T86" s="58" t="str">
        <f>M86</f>
        <v>2016-2018</v>
      </c>
      <c r="U86" s="90">
        <f>H86/1000</f>
        <v>0</v>
      </c>
      <c r="V86" s="90">
        <f>I86/1000</f>
        <v>0</v>
      </c>
      <c r="W86" s="90">
        <f>J86/1000</f>
        <v>0</v>
      </c>
      <c r="X86" s="90"/>
      <c r="Y86" s="90"/>
      <c r="Z86" s="90">
        <f>F86/1000</f>
        <v>80</v>
      </c>
      <c r="AA86" s="90">
        <v>80</v>
      </c>
      <c r="AB86" s="58" t="str">
        <f>P86</f>
        <v>разработан проект, ведется поиск инвесторов</v>
      </c>
      <c r="AC86" s="58" t="s">
        <v>291</v>
      </c>
      <c r="AE86" s="60" t="s">
        <v>561</v>
      </c>
      <c r="AF86" s="52"/>
      <c r="AG86" s="52"/>
      <c r="AH86" s="52"/>
      <c r="AI86" s="52"/>
      <c r="AJ86" s="52"/>
      <c r="AK86" s="52"/>
      <c r="AL86" s="52"/>
      <c r="AM86" s="52"/>
      <c r="AN86" s="52"/>
      <c r="AX86" s="52">
        <f>SUM(AY86:BB86)</f>
        <v>0</v>
      </c>
    </row>
    <row r="87" spans="1:55" s="7" customFormat="1" ht="23.25" customHeight="1" x14ac:dyDescent="0.3">
      <c r="C87" s="44" t="s">
        <v>90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129"/>
      <c r="AG87" s="129"/>
      <c r="AH87" s="129"/>
      <c r="AI87" s="129"/>
      <c r="AJ87" s="129"/>
      <c r="AK87" s="129"/>
      <c r="AL87" s="129"/>
      <c r="AM87" s="129"/>
      <c r="AN87" s="129"/>
      <c r="AO87" s="52"/>
      <c r="AP87" s="52"/>
      <c r="AQ87" s="52">
        <f>SUM(AR87:AU87)</f>
        <v>0</v>
      </c>
      <c r="AR87" s="52"/>
      <c r="AS87" s="52"/>
      <c r="AT87" s="52"/>
      <c r="AU87" s="52"/>
      <c r="AV87" s="52"/>
      <c r="AX87" s="52">
        <f>SUM(AY87:BB87)</f>
        <v>0</v>
      </c>
      <c r="AY87" s="52"/>
      <c r="AZ87" s="52"/>
      <c r="BA87" s="52"/>
      <c r="BB87" s="52"/>
      <c r="BC87" s="52"/>
    </row>
    <row r="88" spans="1:55" s="7" customFormat="1" ht="24" customHeight="1" x14ac:dyDescent="0.3">
      <c r="C88" s="43" t="s">
        <v>91</v>
      </c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98"/>
      <c r="AG88" s="98"/>
      <c r="AH88" s="98"/>
      <c r="AI88" s="98"/>
      <c r="AJ88" s="98"/>
      <c r="AK88" s="98"/>
      <c r="AL88" s="98"/>
      <c r="AM88" s="98"/>
      <c r="AN88" s="98"/>
      <c r="AO88" s="52"/>
      <c r="AP88" s="52"/>
      <c r="AQ88" s="52">
        <f>SUM(AR88:AU88)</f>
        <v>0</v>
      </c>
      <c r="AR88" s="52"/>
      <c r="AS88" s="52"/>
      <c r="AT88" s="52"/>
      <c r="AU88" s="52"/>
      <c r="AV88" s="52"/>
      <c r="AX88" s="52">
        <f>SUM(AY88:BB88)</f>
        <v>0</v>
      </c>
      <c r="AY88" s="52"/>
      <c r="AZ88" s="52"/>
      <c r="BA88" s="52"/>
      <c r="BB88" s="52"/>
      <c r="BC88" s="52"/>
    </row>
    <row r="89" spans="1:55" s="7" customFormat="1" ht="69.75" customHeight="1" x14ac:dyDescent="0.3">
      <c r="A89" s="1">
        <f>A84+1</f>
        <v>31</v>
      </c>
      <c r="B89" s="1">
        <f>B84+1</f>
        <v>20</v>
      </c>
      <c r="C89" s="1">
        <v>35</v>
      </c>
      <c r="D89" s="38" t="s">
        <v>92</v>
      </c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1" t="s">
        <v>93</v>
      </c>
      <c r="T89" s="1" t="s">
        <v>87</v>
      </c>
      <c r="U89" s="5"/>
      <c r="V89" s="5"/>
      <c r="W89" s="5"/>
      <c r="X89" s="5"/>
      <c r="Y89" s="5"/>
      <c r="Z89" s="5">
        <v>48</v>
      </c>
      <c r="AA89" s="5">
        <v>60</v>
      </c>
      <c r="AB89" s="1" t="s">
        <v>238</v>
      </c>
      <c r="AC89" s="15" t="s">
        <v>243</v>
      </c>
      <c r="AD89" s="4" t="s">
        <v>271</v>
      </c>
      <c r="AE89" s="4" t="s">
        <v>560</v>
      </c>
      <c r="AF89" s="159"/>
      <c r="AG89" s="159"/>
      <c r="AH89" s="159"/>
      <c r="AI89" s="159"/>
      <c r="AJ89" s="159"/>
      <c r="AK89" s="159"/>
      <c r="AL89" s="159"/>
      <c r="AM89" s="159"/>
      <c r="AN89" s="159"/>
      <c r="AO89" s="52"/>
      <c r="AP89" s="52"/>
      <c r="AQ89" s="52">
        <f>SUM(AR89:AU89)</f>
        <v>0</v>
      </c>
      <c r="AR89" s="52"/>
      <c r="AS89" s="52"/>
      <c r="AT89" s="52"/>
      <c r="AU89" s="52"/>
      <c r="AV89" s="52"/>
      <c r="AW89" s="15"/>
      <c r="AX89" s="52">
        <f>SUM(AY89:BB89)</f>
        <v>0</v>
      </c>
      <c r="AY89" s="52"/>
      <c r="AZ89" s="52"/>
      <c r="BA89" s="52"/>
      <c r="BB89" s="52"/>
      <c r="BC89" s="52"/>
    </row>
    <row r="90" spans="1:55" s="7" customFormat="1" ht="52.5" customHeight="1" x14ac:dyDescent="0.3">
      <c r="A90" s="1">
        <f>A89+1</f>
        <v>32</v>
      </c>
      <c r="B90" s="1">
        <f>B89+1</f>
        <v>21</v>
      </c>
      <c r="C90" s="1">
        <f>C89+1</f>
        <v>36</v>
      </c>
      <c r="D90" s="59" t="s">
        <v>94</v>
      </c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1" t="s">
        <v>95</v>
      </c>
      <c r="T90" s="1" t="s">
        <v>188</v>
      </c>
      <c r="U90" s="5"/>
      <c r="V90" s="5"/>
      <c r="W90" s="5"/>
      <c r="X90" s="5">
        <v>4.0999999999999996</v>
      </c>
      <c r="Y90" s="5">
        <v>127</v>
      </c>
      <c r="Z90" s="5"/>
      <c r="AA90" s="5">
        <v>131.1</v>
      </c>
      <c r="AB90" s="1" t="s">
        <v>189</v>
      </c>
      <c r="AC90" s="15" t="s">
        <v>243</v>
      </c>
      <c r="AD90" s="4" t="s">
        <v>190</v>
      </c>
      <c r="AE90" s="4" t="s">
        <v>559</v>
      </c>
      <c r="AF90" s="159"/>
      <c r="AG90" s="159"/>
      <c r="AH90" s="159"/>
      <c r="AI90" s="159"/>
      <c r="AJ90" s="159"/>
      <c r="AK90" s="159"/>
      <c r="AL90" s="159"/>
      <c r="AM90" s="159"/>
      <c r="AN90" s="159"/>
      <c r="AO90" s="52"/>
      <c r="AP90" s="52"/>
      <c r="AQ90" s="52">
        <f>SUM(AR90:AU90)</f>
        <v>0</v>
      </c>
      <c r="AR90" s="52"/>
      <c r="AS90" s="52"/>
      <c r="AT90" s="52"/>
      <c r="AU90" s="52"/>
      <c r="AV90" s="52"/>
      <c r="AW90" s="15"/>
      <c r="AX90" s="52">
        <f>SUM(AY90:BB90)</f>
        <v>0</v>
      </c>
      <c r="AY90" s="52"/>
      <c r="AZ90" s="52"/>
      <c r="BA90" s="52"/>
      <c r="BB90" s="52"/>
      <c r="BC90" s="52"/>
    </row>
    <row r="91" spans="1:55" s="66" customFormat="1" ht="105.6" x14ac:dyDescent="0.3">
      <c r="A91" s="38">
        <f>A90+1</f>
        <v>33</v>
      </c>
      <c r="B91" s="38">
        <f>B90+1</f>
        <v>22</v>
      </c>
      <c r="C91" s="38">
        <f>C90+1</f>
        <v>37</v>
      </c>
      <c r="D91" s="38" t="s">
        <v>98</v>
      </c>
      <c r="E91" s="71" t="s">
        <v>278</v>
      </c>
      <c r="F91" s="82">
        <v>162300</v>
      </c>
      <c r="G91" s="82">
        <v>0</v>
      </c>
      <c r="H91" s="82"/>
      <c r="I91" s="81"/>
      <c r="J91" s="81"/>
      <c r="K91" s="81"/>
      <c r="L91" s="81">
        <v>162300</v>
      </c>
      <c r="M91" s="71" t="s">
        <v>71</v>
      </c>
      <c r="N91" s="71">
        <v>2016</v>
      </c>
      <c r="O91" s="71" t="s">
        <v>558</v>
      </c>
      <c r="P91" s="71" t="s">
        <v>558</v>
      </c>
      <c r="Q91" s="71" t="s">
        <v>97</v>
      </c>
      <c r="R91" s="69"/>
      <c r="S91" s="38" t="s">
        <v>272</v>
      </c>
      <c r="T91" s="38" t="s">
        <v>211</v>
      </c>
      <c r="U91" s="130"/>
      <c r="V91" s="127"/>
      <c r="W91" s="127"/>
      <c r="X91" s="127"/>
      <c r="Y91" s="127"/>
      <c r="Z91" s="127">
        <v>162.30000000000001</v>
      </c>
      <c r="AA91" s="127">
        <v>162.30000000000001</v>
      </c>
      <c r="AB91" s="38" t="s">
        <v>130</v>
      </c>
      <c r="AC91" s="68" t="s">
        <v>243</v>
      </c>
      <c r="AD91" s="38" t="s">
        <v>224</v>
      </c>
      <c r="AE91" s="38"/>
      <c r="AF91" s="160"/>
      <c r="AG91" s="160"/>
      <c r="AH91" s="160"/>
      <c r="AI91" s="160"/>
      <c r="AJ91" s="160"/>
      <c r="AK91" s="160"/>
      <c r="AL91" s="160"/>
      <c r="AM91" s="160"/>
      <c r="AN91" s="160"/>
      <c r="AO91" s="67"/>
      <c r="AP91" s="67"/>
      <c r="AQ91" s="67">
        <f>SUM(AR91:AU91)</f>
        <v>0</v>
      </c>
      <c r="AR91" s="67"/>
      <c r="AS91" s="67"/>
      <c r="AT91" s="67"/>
      <c r="AU91" s="67"/>
      <c r="AV91" s="67"/>
      <c r="AW91" s="68"/>
      <c r="AX91" s="67">
        <f>SUM(AY91:BB91)</f>
        <v>0</v>
      </c>
      <c r="AY91" s="67"/>
      <c r="AZ91" s="67"/>
      <c r="BA91" s="67"/>
      <c r="BB91" s="67"/>
      <c r="BC91" s="67"/>
    </row>
    <row r="92" spans="1:55" s="7" customFormat="1" ht="24.75" customHeight="1" x14ac:dyDescent="0.3">
      <c r="C92" s="44" t="s">
        <v>99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129"/>
      <c r="AG92" s="129"/>
      <c r="AH92" s="129"/>
      <c r="AI92" s="129"/>
      <c r="AJ92" s="129"/>
      <c r="AK92" s="129"/>
      <c r="AL92" s="129"/>
      <c r="AM92" s="129"/>
      <c r="AN92" s="129"/>
      <c r="AO92" s="52"/>
      <c r="AP92" s="52"/>
      <c r="AQ92" s="52">
        <f>SUM(AR92:AU92)</f>
        <v>0</v>
      </c>
      <c r="AR92" s="52"/>
      <c r="AS92" s="52"/>
      <c r="AT92" s="52"/>
      <c r="AU92" s="52"/>
      <c r="AV92" s="52"/>
      <c r="AX92" s="52">
        <f>SUM(AY92:BB92)</f>
        <v>0</v>
      </c>
      <c r="AY92" s="52"/>
      <c r="AZ92" s="52"/>
      <c r="BA92" s="52"/>
      <c r="BB92" s="52"/>
      <c r="BC92" s="52"/>
    </row>
    <row r="93" spans="1:55" s="7" customFormat="1" x14ac:dyDescent="0.3">
      <c r="C93" s="43" t="s">
        <v>100</v>
      </c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98"/>
      <c r="AG93" s="98"/>
      <c r="AH93" s="98"/>
      <c r="AI93" s="98"/>
      <c r="AJ93" s="98"/>
      <c r="AK93" s="98"/>
      <c r="AL93" s="98"/>
      <c r="AM93" s="98"/>
      <c r="AN93" s="98"/>
      <c r="AO93" s="52"/>
      <c r="AP93" s="52"/>
      <c r="AQ93" s="52">
        <f>SUM(AR93:AU93)</f>
        <v>0</v>
      </c>
      <c r="AR93" s="52"/>
      <c r="AS93" s="52"/>
      <c r="AT93" s="52"/>
      <c r="AU93" s="52"/>
      <c r="AV93" s="52"/>
      <c r="AX93" s="52">
        <f>SUM(AY93:BB93)</f>
        <v>0</v>
      </c>
      <c r="AY93" s="52"/>
      <c r="AZ93" s="52"/>
      <c r="BA93" s="52"/>
      <c r="BB93" s="52"/>
      <c r="BC93" s="52"/>
    </row>
    <row r="94" spans="1:55" s="67" customFormat="1" ht="100.2" customHeight="1" collapsed="1" x14ac:dyDescent="0.3">
      <c r="A94" s="69">
        <f>A91+1</f>
        <v>34</v>
      </c>
      <c r="B94" s="69">
        <f>B91+1</f>
        <v>23</v>
      </c>
      <c r="C94" s="69">
        <v>38</v>
      </c>
      <c r="D94" s="102" t="s">
        <v>101</v>
      </c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122" t="s">
        <v>457</v>
      </c>
      <c r="R94" s="126" t="s">
        <v>516</v>
      </c>
      <c r="S94" s="69" t="s">
        <v>102</v>
      </c>
      <c r="T94" s="69" t="s">
        <v>266</v>
      </c>
      <c r="U94" s="128"/>
      <c r="V94" s="128">
        <v>18.899999999999999</v>
      </c>
      <c r="W94" s="128">
        <v>286.89999999999998</v>
      </c>
      <c r="X94" s="128"/>
      <c r="Y94" s="128"/>
      <c r="Z94" s="128"/>
      <c r="AA94" s="128">
        <f>SUM(V94:W94)</f>
        <v>305.79999999999995</v>
      </c>
      <c r="AB94" s="69" t="s">
        <v>45</v>
      </c>
      <c r="AC94" s="69" t="s">
        <v>241</v>
      </c>
      <c r="AD94" s="69"/>
      <c r="AE94" s="116" t="s">
        <v>557</v>
      </c>
      <c r="AF94" s="52"/>
      <c r="AG94" s="52"/>
      <c r="AH94" s="52"/>
      <c r="AI94" s="52"/>
      <c r="AJ94" s="52"/>
      <c r="AK94" s="52"/>
      <c r="AL94" s="52"/>
      <c r="AM94" s="52"/>
      <c r="AN94" s="52"/>
      <c r="AQ94" s="52">
        <f>SUM(AR94:AU94)</f>
        <v>0</v>
      </c>
      <c r="AW94" s="58" t="s">
        <v>286</v>
      </c>
      <c r="AX94" s="52">
        <f>SUM(AY94:BB94)</f>
        <v>0</v>
      </c>
    </row>
    <row r="95" spans="1:55" s="7" customFormat="1" ht="82.8" hidden="1" outlineLevel="1" x14ac:dyDescent="0.3">
      <c r="A95" s="1"/>
      <c r="B95" s="1"/>
      <c r="C95" s="1"/>
      <c r="D95" s="124" t="s">
        <v>556</v>
      </c>
      <c r="E95" s="58" t="s">
        <v>325</v>
      </c>
      <c r="F95" s="123">
        <v>77749</v>
      </c>
      <c r="G95" s="123"/>
      <c r="H95" s="123"/>
      <c r="I95" s="123"/>
      <c r="J95" s="123"/>
      <c r="K95" s="123"/>
      <c r="L95" s="123">
        <v>77749</v>
      </c>
      <c r="M95" s="122">
        <v>2017</v>
      </c>
      <c r="N95" s="122">
        <v>2017</v>
      </c>
      <c r="O95" s="122" t="s">
        <v>555</v>
      </c>
      <c r="P95" s="122" t="s">
        <v>554</v>
      </c>
      <c r="Q95" s="122" t="s">
        <v>457</v>
      </c>
      <c r="R95" s="126" t="s">
        <v>516</v>
      </c>
      <c r="S95" s="1" t="str">
        <f>Q95</f>
        <v>Комитет по образованию администрации г. Мурманска</v>
      </c>
      <c r="T95" s="1">
        <f>M95</f>
        <v>2017</v>
      </c>
      <c r="U95" s="5">
        <f>H95/1000</f>
        <v>0</v>
      </c>
      <c r="V95" s="5">
        <f>I95/1000</f>
        <v>0</v>
      </c>
      <c r="W95" s="5">
        <f>J95/1000</f>
        <v>0</v>
      </c>
      <c r="X95" s="5">
        <f>K95/1000</f>
        <v>0</v>
      </c>
      <c r="Y95" s="5"/>
      <c r="Z95" s="5">
        <f>F95/1000</f>
        <v>77.748999999999995</v>
      </c>
      <c r="AA95" s="5">
        <f>L95/1000</f>
        <v>77.748999999999995</v>
      </c>
      <c r="AB95" s="1" t="str">
        <f>P95</f>
        <v>экспертиза проектной документации</v>
      </c>
      <c r="AC95" s="68" t="s">
        <v>291</v>
      </c>
      <c r="AD95" s="1"/>
      <c r="AE95" s="1"/>
      <c r="AF95" s="159"/>
      <c r="AG95" s="159"/>
      <c r="AH95" s="159"/>
      <c r="AI95" s="159"/>
      <c r="AJ95" s="159"/>
      <c r="AK95" s="159"/>
      <c r="AL95" s="159"/>
      <c r="AM95" s="159"/>
      <c r="AN95" s="159"/>
      <c r="AO95" s="72"/>
      <c r="AP95" s="72" t="s">
        <v>553</v>
      </c>
      <c r="AQ95" s="52">
        <f>SUM(AR95:AU95)</f>
        <v>0</v>
      </c>
      <c r="AR95" s="52"/>
      <c r="AS95" s="52"/>
      <c r="AT95" s="52"/>
      <c r="AU95" s="52"/>
      <c r="AV95" s="52"/>
      <c r="AW95" s="68"/>
      <c r="AX95" s="52">
        <f>SUM(AY95:BB95)</f>
        <v>0</v>
      </c>
      <c r="AY95" s="52"/>
      <c r="AZ95" s="52"/>
      <c r="BA95" s="52"/>
      <c r="BB95" s="52"/>
      <c r="BC95" s="52"/>
    </row>
    <row r="96" spans="1:55" s="7" customFormat="1" ht="150.6" hidden="1" customHeight="1" outlineLevel="1" x14ac:dyDescent="0.3">
      <c r="A96" s="1"/>
      <c r="B96" s="1"/>
      <c r="C96" s="1"/>
      <c r="D96" s="124" t="s">
        <v>552</v>
      </c>
      <c r="E96" s="58"/>
      <c r="F96" s="92">
        <v>37431</v>
      </c>
      <c r="G96" s="92">
        <v>37431</v>
      </c>
      <c r="H96" s="92"/>
      <c r="I96" s="92">
        <v>18950</v>
      </c>
      <c r="J96" s="92">
        <v>18481.2</v>
      </c>
      <c r="K96" s="92"/>
      <c r="L96" s="92">
        <v>37431</v>
      </c>
      <c r="M96" s="58">
        <v>2015</v>
      </c>
      <c r="N96" s="58">
        <v>2016</v>
      </c>
      <c r="O96" s="58" t="s">
        <v>551</v>
      </c>
      <c r="P96" s="58" t="s">
        <v>550</v>
      </c>
      <c r="Q96" s="126" t="s">
        <v>549</v>
      </c>
      <c r="R96" s="126" t="s">
        <v>548</v>
      </c>
      <c r="S96" s="1" t="str">
        <f>Q96</f>
        <v>Комитет по образованию администрации г. Мурманска, ММКУ «Управление капитального строительства»</v>
      </c>
      <c r="T96" s="1">
        <f>M96</f>
        <v>2015</v>
      </c>
      <c r="U96" s="5">
        <f>H96/1000</f>
        <v>0</v>
      </c>
      <c r="V96" s="5">
        <f>I96/1000</f>
        <v>18.95</v>
      </c>
      <c r="W96" s="5">
        <f>J96/1000</f>
        <v>18.481200000000001</v>
      </c>
      <c r="X96" s="5">
        <f>K96/1000</f>
        <v>0</v>
      </c>
      <c r="Y96" s="5"/>
      <c r="Z96" s="5">
        <f>F96/1000</f>
        <v>37.430999999999997</v>
      </c>
      <c r="AA96" s="5">
        <f>L96/1000</f>
        <v>37.430999999999997</v>
      </c>
      <c r="AB96" s="1" t="str">
        <f>P96</f>
        <v>окончание работ</v>
      </c>
      <c r="AC96" s="68" t="s">
        <v>291</v>
      </c>
      <c r="AD96" s="1"/>
      <c r="AE96" s="117" t="s">
        <v>547</v>
      </c>
      <c r="AF96" s="159"/>
      <c r="AG96" s="159"/>
      <c r="AH96" s="159"/>
      <c r="AI96" s="159"/>
      <c r="AJ96" s="159"/>
      <c r="AK96" s="159"/>
      <c r="AL96" s="159"/>
      <c r="AM96" s="159"/>
      <c r="AN96" s="159"/>
      <c r="AO96" s="72" t="s">
        <v>546</v>
      </c>
      <c r="AP96" s="72"/>
      <c r="AQ96" s="52">
        <f>SUM(AR96:AU96)</f>
        <v>0</v>
      </c>
      <c r="AR96" s="52"/>
      <c r="AS96" s="52"/>
      <c r="AT96" s="52"/>
      <c r="AU96" s="52"/>
      <c r="AV96" s="52"/>
      <c r="AW96" s="68"/>
      <c r="AX96" s="52">
        <f>SUM(AY96:BB96)</f>
        <v>0</v>
      </c>
      <c r="AY96" s="52"/>
      <c r="AZ96" s="52"/>
      <c r="BA96" s="52"/>
      <c r="BB96" s="52"/>
      <c r="BC96" s="52"/>
    </row>
    <row r="97" spans="1:55" s="7" customFormat="1" ht="82.8" hidden="1" outlineLevel="1" x14ac:dyDescent="0.3">
      <c r="A97" s="1"/>
      <c r="B97" s="1"/>
      <c r="C97" s="1"/>
      <c r="D97" s="124" t="s">
        <v>545</v>
      </c>
      <c r="E97" s="58"/>
      <c r="F97" s="123">
        <v>86400</v>
      </c>
      <c r="G97" s="123"/>
      <c r="H97" s="123"/>
      <c r="I97" s="123"/>
      <c r="J97" s="123"/>
      <c r="K97" s="123"/>
      <c r="L97" s="123">
        <v>86400</v>
      </c>
      <c r="M97" s="122">
        <v>2018</v>
      </c>
      <c r="N97" s="122">
        <v>2018</v>
      </c>
      <c r="O97" s="122" t="s">
        <v>318</v>
      </c>
      <c r="P97" s="122"/>
      <c r="Q97" s="122" t="s">
        <v>457</v>
      </c>
      <c r="R97" s="126" t="s">
        <v>516</v>
      </c>
      <c r="S97" s="1" t="str">
        <f>Q97</f>
        <v>Комитет по образованию администрации г. Мурманска</v>
      </c>
      <c r="T97" s="1">
        <f>M97</f>
        <v>2018</v>
      </c>
      <c r="U97" s="5">
        <f>H97/1000</f>
        <v>0</v>
      </c>
      <c r="V97" s="5">
        <f>I97/1000</f>
        <v>0</v>
      </c>
      <c r="W97" s="5">
        <f>J97/1000</f>
        <v>0</v>
      </c>
      <c r="X97" s="5">
        <f>K97/1000</f>
        <v>0</v>
      </c>
      <c r="Y97" s="5"/>
      <c r="Z97" s="5">
        <f>F97/1000</f>
        <v>86.4</v>
      </c>
      <c r="AA97" s="5">
        <f>L97/1000</f>
        <v>86.4</v>
      </c>
      <c r="AB97" s="1">
        <f>P97</f>
        <v>0</v>
      </c>
      <c r="AC97" s="68" t="s">
        <v>291</v>
      </c>
      <c r="AD97" s="1"/>
      <c r="AE97" s="1"/>
      <c r="AF97" s="159"/>
      <c r="AG97" s="159"/>
      <c r="AH97" s="159"/>
      <c r="AI97" s="159"/>
      <c r="AJ97" s="159"/>
      <c r="AK97" s="159"/>
      <c r="AL97" s="159"/>
      <c r="AM97" s="159"/>
      <c r="AN97" s="159"/>
      <c r="AO97" s="72"/>
      <c r="AP97" s="72" t="s">
        <v>544</v>
      </c>
      <c r="AQ97" s="52">
        <f>SUM(AR97:AU97)</f>
        <v>0</v>
      </c>
      <c r="AR97" s="52"/>
      <c r="AS97" s="52"/>
      <c r="AT97" s="52"/>
      <c r="AU97" s="52"/>
      <c r="AV97" s="52"/>
      <c r="AW97" s="68"/>
      <c r="AX97" s="52">
        <f>SUM(AY97:BB97)</f>
        <v>0</v>
      </c>
      <c r="AY97" s="52"/>
      <c r="AZ97" s="52"/>
      <c r="BA97" s="52"/>
      <c r="BB97" s="52"/>
      <c r="BC97" s="52"/>
    </row>
    <row r="98" spans="1:55" s="7" customFormat="1" ht="41.4" hidden="1" outlineLevel="1" x14ac:dyDescent="0.3">
      <c r="A98" s="1"/>
      <c r="B98" s="1"/>
      <c r="C98" s="1"/>
      <c r="D98" s="72" t="s">
        <v>543</v>
      </c>
      <c r="E98" s="60" t="s">
        <v>282</v>
      </c>
      <c r="F98" s="62">
        <f>L98-G98</f>
        <v>136486.5</v>
      </c>
      <c r="G98" s="62"/>
      <c r="H98" s="62"/>
      <c r="I98" s="62"/>
      <c r="J98" s="62"/>
      <c r="K98" s="62"/>
      <c r="L98" s="62">
        <v>136486.5</v>
      </c>
      <c r="M98" s="60">
        <v>2015</v>
      </c>
      <c r="N98" s="60">
        <v>2016</v>
      </c>
      <c r="O98" s="60" t="s">
        <v>542</v>
      </c>
      <c r="P98" s="60" t="s">
        <v>209</v>
      </c>
      <c r="Q98" s="60" t="s">
        <v>541</v>
      </c>
      <c r="R98" s="126"/>
      <c r="S98" s="1"/>
      <c r="T98" s="1"/>
      <c r="U98" s="5"/>
      <c r="V98" s="5"/>
      <c r="W98" s="5"/>
      <c r="X98" s="5"/>
      <c r="Y98" s="5"/>
      <c r="Z98" s="5"/>
      <c r="AA98" s="5"/>
      <c r="AB98" s="1"/>
      <c r="AC98" s="68" t="s">
        <v>291</v>
      </c>
      <c r="AD98" s="1"/>
      <c r="AE98" s="1"/>
      <c r="AF98" s="159"/>
      <c r="AG98" s="159"/>
      <c r="AH98" s="159"/>
      <c r="AI98" s="159"/>
      <c r="AJ98" s="159"/>
      <c r="AK98" s="159"/>
      <c r="AL98" s="159"/>
      <c r="AM98" s="159"/>
      <c r="AN98" s="159"/>
      <c r="AO98" s="72"/>
      <c r="AP98" s="72" t="s">
        <v>540</v>
      </c>
      <c r="AQ98" s="52">
        <f>SUM(AR98:AU98)</f>
        <v>0</v>
      </c>
      <c r="AR98" s="52"/>
      <c r="AS98" s="52"/>
      <c r="AT98" s="52"/>
      <c r="AU98" s="52"/>
      <c r="AV98" s="52"/>
      <c r="AW98" s="68"/>
      <c r="AX98" s="52">
        <f>SUM(AY98:BB98)</f>
        <v>0</v>
      </c>
      <c r="AY98" s="52"/>
      <c r="AZ98" s="52"/>
      <c r="BA98" s="52"/>
      <c r="BB98" s="52"/>
      <c r="BC98" s="52"/>
    </row>
    <row r="99" spans="1:55" s="52" customFormat="1" ht="132" collapsed="1" x14ac:dyDescent="0.3">
      <c r="A99" s="58">
        <f>A94+1</f>
        <v>35</v>
      </c>
      <c r="B99" s="58">
        <f>B94+1</f>
        <v>24</v>
      </c>
      <c r="C99" s="58">
        <f>C94+1</f>
        <v>39</v>
      </c>
      <c r="D99" s="102" t="s">
        <v>104</v>
      </c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122" t="s">
        <v>457</v>
      </c>
      <c r="R99" s="126" t="s">
        <v>516</v>
      </c>
      <c r="S99" s="58" t="s">
        <v>102</v>
      </c>
      <c r="T99" s="58" t="s">
        <v>266</v>
      </c>
      <c r="U99" s="90"/>
      <c r="V99" s="90"/>
      <c r="W99" s="90"/>
      <c r="X99" s="90"/>
      <c r="Y99" s="90"/>
      <c r="Z99" s="90">
        <v>141.9</v>
      </c>
      <c r="AA99" s="90">
        <f>40.5+18.7+52.2+30.5</f>
        <v>141.9</v>
      </c>
      <c r="AB99" s="58" t="s">
        <v>28</v>
      </c>
      <c r="AC99" s="58" t="s">
        <v>241</v>
      </c>
      <c r="AD99" s="58" t="s">
        <v>106</v>
      </c>
      <c r="AE99" s="116" t="s">
        <v>539</v>
      </c>
      <c r="AQ99" s="52">
        <f>SUM(AR99:AU99)</f>
        <v>0</v>
      </c>
      <c r="AW99" s="58" t="s">
        <v>286</v>
      </c>
      <c r="AX99" s="52">
        <f>SUM(AY99:BB99)</f>
        <v>0</v>
      </c>
    </row>
    <row r="100" spans="1:55" s="66" customFormat="1" hidden="1" outlineLevel="1" x14ac:dyDescent="0.3">
      <c r="A100" s="38"/>
      <c r="B100" s="38"/>
      <c r="C100" s="38"/>
      <c r="D100" s="38" t="s">
        <v>538</v>
      </c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122"/>
      <c r="R100" s="126"/>
      <c r="S100" s="38"/>
      <c r="T100" s="38"/>
      <c r="U100" s="127"/>
      <c r="V100" s="127"/>
      <c r="W100" s="127"/>
      <c r="X100" s="127"/>
      <c r="Y100" s="127"/>
      <c r="Z100" s="127"/>
      <c r="AA100" s="127"/>
      <c r="AB100" s="38"/>
      <c r="AC100" s="68"/>
      <c r="AD100" s="38"/>
      <c r="AE100" s="38"/>
      <c r="AF100" s="159"/>
      <c r="AG100" s="159"/>
      <c r="AH100" s="159"/>
      <c r="AI100" s="159"/>
      <c r="AJ100" s="159"/>
      <c r="AK100" s="159"/>
      <c r="AL100" s="159"/>
      <c r="AM100" s="159"/>
      <c r="AN100" s="159"/>
      <c r="AO100" s="67"/>
      <c r="AP100" s="67"/>
      <c r="AQ100" s="52"/>
      <c r="AR100" s="67"/>
      <c r="AS100" s="67"/>
      <c r="AT100" s="67"/>
      <c r="AU100" s="67"/>
      <c r="AV100" s="67"/>
      <c r="AW100" s="15"/>
      <c r="AX100" s="52">
        <f>SUM(AY100:BB100)</f>
        <v>0</v>
      </c>
      <c r="AY100" s="67"/>
      <c r="AZ100" s="67"/>
      <c r="BA100" s="67"/>
      <c r="BB100" s="67"/>
      <c r="BC100" s="67"/>
    </row>
    <row r="101" spans="1:55" s="66" customFormat="1" hidden="1" outlineLevel="1" x14ac:dyDescent="0.3">
      <c r="A101" s="38"/>
      <c r="B101" s="38"/>
      <c r="C101" s="38"/>
      <c r="D101" s="38" t="s">
        <v>537</v>
      </c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122"/>
      <c r="R101" s="126"/>
      <c r="S101" s="38"/>
      <c r="T101" s="38"/>
      <c r="U101" s="127"/>
      <c r="V101" s="127"/>
      <c r="W101" s="127"/>
      <c r="X101" s="127"/>
      <c r="Y101" s="127"/>
      <c r="Z101" s="127"/>
      <c r="AA101" s="127"/>
      <c r="AB101" s="38"/>
      <c r="AC101" s="68"/>
      <c r="AD101" s="38"/>
      <c r="AE101" s="38"/>
      <c r="AF101" s="159"/>
      <c r="AG101" s="159"/>
      <c r="AH101" s="159"/>
      <c r="AI101" s="159"/>
      <c r="AJ101" s="159"/>
      <c r="AK101" s="159"/>
      <c r="AL101" s="159"/>
      <c r="AM101" s="159"/>
      <c r="AN101" s="159"/>
      <c r="AO101" s="67"/>
      <c r="AP101" s="67"/>
      <c r="AQ101" s="52"/>
      <c r="AR101" s="67"/>
      <c r="AS101" s="67"/>
      <c r="AT101" s="67"/>
      <c r="AU101" s="67"/>
      <c r="AV101" s="67"/>
      <c r="AW101" s="15"/>
      <c r="AX101" s="52">
        <f>SUM(AY101:BB101)</f>
        <v>0</v>
      </c>
      <c r="AY101" s="67"/>
      <c r="AZ101" s="67"/>
      <c r="BA101" s="67"/>
      <c r="BB101" s="67"/>
      <c r="BC101" s="67"/>
    </row>
    <row r="102" spans="1:55" s="66" customFormat="1" ht="27.6" hidden="1" outlineLevel="1" x14ac:dyDescent="0.3">
      <c r="A102" s="38"/>
      <c r="B102" s="38"/>
      <c r="C102" s="38"/>
      <c r="D102" s="38" t="s">
        <v>536</v>
      </c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122"/>
      <c r="R102" s="126"/>
      <c r="S102" s="38"/>
      <c r="T102" s="38"/>
      <c r="U102" s="127"/>
      <c r="V102" s="127"/>
      <c r="W102" s="127"/>
      <c r="X102" s="127"/>
      <c r="Y102" s="127"/>
      <c r="Z102" s="127"/>
      <c r="AA102" s="127"/>
      <c r="AB102" s="38"/>
      <c r="AC102" s="68"/>
      <c r="AD102" s="38"/>
      <c r="AE102" s="38"/>
      <c r="AF102" s="159"/>
      <c r="AG102" s="159"/>
      <c r="AH102" s="159"/>
      <c r="AI102" s="159"/>
      <c r="AJ102" s="159"/>
      <c r="AK102" s="159"/>
      <c r="AL102" s="159"/>
      <c r="AM102" s="159"/>
      <c r="AN102" s="159"/>
      <c r="AO102" s="67"/>
      <c r="AP102" s="67"/>
      <c r="AQ102" s="52"/>
      <c r="AR102" s="67"/>
      <c r="AS102" s="67"/>
      <c r="AT102" s="67"/>
      <c r="AU102" s="67"/>
      <c r="AV102" s="67"/>
      <c r="AW102" s="15"/>
      <c r="AX102" s="52">
        <f>SUM(AY102:BB102)</f>
        <v>0</v>
      </c>
      <c r="AY102" s="67"/>
      <c r="AZ102" s="67"/>
      <c r="BA102" s="67"/>
      <c r="BB102" s="67"/>
      <c r="BC102" s="67"/>
    </row>
    <row r="103" spans="1:55" s="66" customFormat="1" hidden="1" outlineLevel="1" x14ac:dyDescent="0.3">
      <c r="A103" s="38"/>
      <c r="B103" s="38"/>
      <c r="C103" s="38"/>
      <c r="D103" s="38" t="s">
        <v>535</v>
      </c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122"/>
      <c r="R103" s="126"/>
      <c r="S103" s="38"/>
      <c r="T103" s="38"/>
      <c r="U103" s="127"/>
      <c r="V103" s="127"/>
      <c r="W103" s="127"/>
      <c r="X103" s="127"/>
      <c r="Y103" s="127"/>
      <c r="Z103" s="127"/>
      <c r="AA103" s="127"/>
      <c r="AB103" s="38"/>
      <c r="AC103" s="68"/>
      <c r="AD103" s="38"/>
      <c r="AE103" s="38"/>
      <c r="AF103" s="159"/>
      <c r="AG103" s="159"/>
      <c r="AH103" s="159"/>
      <c r="AI103" s="159"/>
      <c r="AJ103" s="159"/>
      <c r="AK103" s="159"/>
      <c r="AL103" s="159"/>
      <c r="AM103" s="159"/>
      <c r="AN103" s="159"/>
      <c r="AO103" s="67"/>
      <c r="AP103" s="67"/>
      <c r="AQ103" s="52"/>
      <c r="AR103" s="67"/>
      <c r="AS103" s="67"/>
      <c r="AT103" s="67"/>
      <c r="AU103" s="67"/>
      <c r="AV103" s="67"/>
      <c r="AW103" s="15"/>
      <c r="AX103" s="52">
        <f>SUM(AY103:BB103)</f>
        <v>0</v>
      </c>
      <c r="AY103" s="67"/>
      <c r="AZ103" s="67"/>
      <c r="BA103" s="67"/>
      <c r="BB103" s="67"/>
      <c r="BC103" s="67"/>
    </row>
    <row r="104" spans="1:55" s="66" customFormat="1" ht="27.6" hidden="1" outlineLevel="1" x14ac:dyDescent="0.3">
      <c r="A104" s="38"/>
      <c r="B104" s="38"/>
      <c r="C104" s="38"/>
      <c r="D104" s="38" t="s">
        <v>534</v>
      </c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122"/>
      <c r="R104" s="126"/>
      <c r="S104" s="38"/>
      <c r="T104" s="38"/>
      <c r="U104" s="127"/>
      <c r="V104" s="127"/>
      <c r="W104" s="127"/>
      <c r="X104" s="127"/>
      <c r="Y104" s="127"/>
      <c r="Z104" s="127"/>
      <c r="AA104" s="127"/>
      <c r="AB104" s="38"/>
      <c r="AC104" s="68"/>
      <c r="AD104" s="38"/>
      <c r="AE104" s="38"/>
      <c r="AF104" s="159"/>
      <c r="AG104" s="159"/>
      <c r="AH104" s="159"/>
      <c r="AI104" s="159"/>
      <c r="AJ104" s="159"/>
      <c r="AK104" s="159"/>
      <c r="AL104" s="159"/>
      <c r="AM104" s="159"/>
      <c r="AN104" s="159"/>
      <c r="AO104" s="67"/>
      <c r="AP104" s="67"/>
      <c r="AQ104" s="52"/>
      <c r="AR104" s="67"/>
      <c r="AS104" s="67"/>
      <c r="AT104" s="67"/>
      <c r="AU104" s="67"/>
      <c r="AV104" s="67"/>
      <c r="AW104" s="15"/>
      <c r="AX104" s="52">
        <f>SUM(AY104:BB104)</f>
        <v>0</v>
      </c>
      <c r="AY104" s="67"/>
      <c r="AZ104" s="67"/>
      <c r="BA104" s="67"/>
      <c r="BB104" s="67"/>
      <c r="BC104" s="67"/>
    </row>
    <row r="105" spans="1:55" s="66" customFormat="1" ht="41.4" hidden="1" outlineLevel="1" x14ac:dyDescent="0.3">
      <c r="A105" s="38"/>
      <c r="B105" s="38"/>
      <c r="C105" s="38"/>
      <c r="D105" s="38" t="s">
        <v>533</v>
      </c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122"/>
      <c r="R105" s="126"/>
      <c r="S105" s="38"/>
      <c r="T105" s="38"/>
      <c r="U105" s="127"/>
      <c r="V105" s="127"/>
      <c r="W105" s="127"/>
      <c r="X105" s="127"/>
      <c r="Y105" s="127"/>
      <c r="Z105" s="127"/>
      <c r="AA105" s="127"/>
      <c r="AB105" s="38"/>
      <c r="AC105" s="68"/>
      <c r="AD105" s="38"/>
      <c r="AE105" s="38"/>
      <c r="AF105" s="159"/>
      <c r="AG105" s="159"/>
      <c r="AH105" s="159"/>
      <c r="AI105" s="159"/>
      <c r="AJ105" s="159"/>
      <c r="AK105" s="159"/>
      <c r="AL105" s="159"/>
      <c r="AM105" s="159"/>
      <c r="AN105" s="159"/>
      <c r="AO105" s="67"/>
      <c r="AP105" s="67"/>
      <c r="AQ105" s="52"/>
      <c r="AR105" s="67"/>
      <c r="AS105" s="67"/>
      <c r="AT105" s="67"/>
      <c r="AU105" s="67"/>
      <c r="AV105" s="67"/>
      <c r="AW105" s="15"/>
      <c r="AX105" s="52">
        <f>SUM(AY105:BB105)</f>
        <v>0</v>
      </c>
      <c r="AY105" s="67"/>
      <c r="AZ105" s="67"/>
      <c r="BA105" s="67"/>
      <c r="BB105" s="67"/>
      <c r="BC105" s="67"/>
    </row>
    <row r="106" spans="1:55" s="66" customFormat="1" ht="41.4" hidden="1" outlineLevel="1" x14ac:dyDescent="0.3">
      <c r="A106" s="38"/>
      <c r="B106" s="38"/>
      <c r="C106" s="38"/>
      <c r="D106" s="38" t="s">
        <v>532</v>
      </c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122"/>
      <c r="R106" s="126"/>
      <c r="S106" s="38"/>
      <c r="T106" s="38"/>
      <c r="U106" s="127"/>
      <c r="V106" s="127"/>
      <c r="W106" s="127"/>
      <c r="X106" s="127"/>
      <c r="Y106" s="127"/>
      <c r="Z106" s="127"/>
      <c r="AA106" s="127"/>
      <c r="AB106" s="38"/>
      <c r="AC106" s="68"/>
      <c r="AD106" s="38"/>
      <c r="AE106" s="38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72" t="s">
        <v>531</v>
      </c>
      <c r="AP106" s="67"/>
      <c r="AQ106" s="52">
        <f>SUM(AR106:AV106)</f>
        <v>5900</v>
      </c>
      <c r="AR106" s="67"/>
      <c r="AS106" s="67">
        <v>3200</v>
      </c>
      <c r="AT106" s="67">
        <f>1500+1200</f>
        <v>2700</v>
      </c>
      <c r="AU106" s="67"/>
      <c r="AV106" s="67"/>
      <c r="AW106" s="15"/>
      <c r="AX106" s="52">
        <f>SUM(AY106:BB106)</f>
        <v>0</v>
      </c>
      <c r="AY106" s="67"/>
      <c r="AZ106" s="67"/>
      <c r="BA106" s="67"/>
      <c r="BB106" s="67"/>
      <c r="BC106" s="67"/>
    </row>
    <row r="107" spans="1:55" s="66" customFormat="1" hidden="1" outlineLevel="1" x14ac:dyDescent="0.3">
      <c r="A107" s="38"/>
      <c r="B107" s="38"/>
      <c r="C107" s="38"/>
      <c r="D107" s="38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122"/>
      <c r="R107" s="126"/>
      <c r="S107" s="38"/>
      <c r="T107" s="38"/>
      <c r="U107" s="127"/>
      <c r="V107" s="127"/>
      <c r="W107" s="127"/>
      <c r="X107" s="127"/>
      <c r="Y107" s="127"/>
      <c r="Z107" s="127"/>
      <c r="AA107" s="127"/>
      <c r="AB107" s="38"/>
      <c r="AC107" s="68"/>
      <c r="AD107" s="38"/>
      <c r="AE107" s="38"/>
      <c r="AF107" s="159"/>
      <c r="AG107" s="159"/>
      <c r="AH107" s="159"/>
      <c r="AI107" s="159"/>
      <c r="AJ107" s="159"/>
      <c r="AK107" s="159"/>
      <c r="AL107" s="159"/>
      <c r="AM107" s="159"/>
      <c r="AN107" s="159"/>
      <c r="AO107" s="67"/>
      <c r="AP107" s="67"/>
      <c r="AQ107" s="52"/>
      <c r="AR107" s="67"/>
      <c r="AS107" s="67"/>
      <c r="AT107" s="67"/>
      <c r="AU107" s="67"/>
      <c r="AV107" s="67"/>
      <c r="AW107" s="15"/>
      <c r="AX107" s="52">
        <f>SUM(AY107:BB107)</f>
        <v>0</v>
      </c>
      <c r="AY107" s="67"/>
      <c r="AZ107" s="67"/>
      <c r="BA107" s="67"/>
      <c r="BB107" s="67"/>
      <c r="BC107" s="67"/>
    </row>
    <row r="108" spans="1:55" s="66" customFormat="1" ht="27.6" hidden="1" outlineLevel="1" x14ac:dyDescent="0.3">
      <c r="A108" s="38"/>
      <c r="B108" s="38"/>
      <c r="C108" s="38"/>
      <c r="D108" s="38" t="s">
        <v>530</v>
      </c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122"/>
      <c r="R108" s="126"/>
      <c r="S108" s="38"/>
      <c r="T108" s="38"/>
      <c r="U108" s="127"/>
      <c r="V108" s="127"/>
      <c r="W108" s="127"/>
      <c r="X108" s="127"/>
      <c r="Y108" s="127"/>
      <c r="Z108" s="127"/>
      <c r="AA108" s="127"/>
      <c r="AB108" s="38"/>
      <c r="AC108" s="68"/>
      <c r="AD108" s="38"/>
      <c r="AE108" s="38"/>
      <c r="AF108" s="159"/>
      <c r="AG108" s="159"/>
      <c r="AH108" s="159"/>
      <c r="AI108" s="159"/>
      <c r="AJ108" s="159"/>
      <c r="AK108" s="159"/>
      <c r="AL108" s="159"/>
      <c r="AM108" s="159"/>
      <c r="AN108" s="159"/>
      <c r="AO108" s="72" t="s">
        <v>529</v>
      </c>
      <c r="AP108" s="67"/>
      <c r="AQ108" s="52"/>
      <c r="AR108" s="67"/>
      <c r="AS108" s="67"/>
      <c r="AT108" s="67"/>
      <c r="AU108" s="67"/>
      <c r="AV108" s="67"/>
      <c r="AW108" s="15"/>
      <c r="AX108" s="52">
        <f>SUM(AY108:BB108)</f>
        <v>0</v>
      </c>
      <c r="AY108" s="67"/>
      <c r="AZ108" s="67"/>
      <c r="BA108" s="67"/>
      <c r="BB108" s="67"/>
      <c r="BC108" s="67"/>
    </row>
    <row r="109" spans="1:55" s="66" customFormat="1" hidden="1" outlineLevel="1" x14ac:dyDescent="0.3">
      <c r="A109" s="38"/>
      <c r="B109" s="38"/>
      <c r="C109" s="38"/>
      <c r="D109" s="38" t="s">
        <v>528</v>
      </c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122"/>
      <c r="R109" s="126"/>
      <c r="S109" s="38"/>
      <c r="T109" s="38"/>
      <c r="U109" s="127"/>
      <c r="V109" s="127"/>
      <c r="W109" s="127"/>
      <c r="X109" s="127"/>
      <c r="Y109" s="127"/>
      <c r="Z109" s="127"/>
      <c r="AA109" s="127"/>
      <c r="AB109" s="38"/>
      <c r="AC109" s="68"/>
      <c r="AD109" s="38"/>
      <c r="AE109" s="38"/>
      <c r="AF109" s="159"/>
      <c r="AG109" s="159"/>
      <c r="AH109" s="159"/>
      <c r="AI109" s="159"/>
      <c r="AJ109" s="159"/>
      <c r="AK109" s="159"/>
      <c r="AL109" s="159"/>
      <c r="AM109" s="159"/>
      <c r="AN109" s="159"/>
      <c r="AO109" s="67"/>
      <c r="AP109" s="67"/>
      <c r="AQ109" s="52"/>
      <c r="AR109" s="67"/>
      <c r="AS109" s="67"/>
      <c r="AT109" s="67"/>
      <c r="AU109" s="67"/>
      <c r="AV109" s="67"/>
      <c r="AW109" s="15"/>
      <c r="AX109" s="52">
        <f>SUM(AY109:BB109)</f>
        <v>0</v>
      </c>
      <c r="AY109" s="67"/>
      <c r="AZ109" s="67"/>
      <c r="BA109" s="67"/>
      <c r="BB109" s="67"/>
      <c r="BC109" s="67"/>
    </row>
    <row r="110" spans="1:55" s="66" customFormat="1" ht="66" hidden="1" outlineLevel="1" x14ac:dyDescent="0.3">
      <c r="A110" s="38"/>
      <c r="B110" s="38"/>
      <c r="C110" s="38"/>
      <c r="D110" s="38" t="s">
        <v>527</v>
      </c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122"/>
      <c r="R110" s="126"/>
      <c r="S110" s="38"/>
      <c r="T110" s="38"/>
      <c r="U110" s="127"/>
      <c r="V110" s="127"/>
      <c r="W110" s="127"/>
      <c r="X110" s="127"/>
      <c r="Y110" s="127"/>
      <c r="Z110" s="127"/>
      <c r="AA110" s="127"/>
      <c r="AB110" s="38"/>
      <c r="AC110" s="68"/>
      <c r="AD110" s="38"/>
      <c r="AE110" s="38"/>
      <c r="AF110" s="159"/>
      <c r="AG110" s="159"/>
      <c r="AH110" s="159"/>
      <c r="AI110" s="159"/>
      <c r="AJ110" s="159"/>
      <c r="AK110" s="159"/>
      <c r="AL110" s="159"/>
      <c r="AM110" s="159"/>
      <c r="AN110" s="159"/>
      <c r="AO110" s="72" t="s">
        <v>526</v>
      </c>
      <c r="AP110" s="67"/>
      <c r="AQ110" s="52"/>
      <c r="AR110" s="67"/>
      <c r="AS110" s="67"/>
      <c r="AT110" s="67">
        <f>2.3+7.4+8.3</f>
        <v>18</v>
      </c>
      <c r="AU110" s="67"/>
      <c r="AV110" s="67"/>
      <c r="AW110" s="15"/>
      <c r="AX110" s="52">
        <f>SUM(AY110:BB110)</f>
        <v>0</v>
      </c>
      <c r="AY110" s="67"/>
      <c r="AZ110" s="67"/>
      <c r="BA110" s="67"/>
      <c r="BB110" s="67"/>
      <c r="BC110" s="67"/>
    </row>
    <row r="111" spans="1:55" s="66" customFormat="1" ht="82.8" hidden="1" outlineLevel="1" x14ac:dyDescent="0.3">
      <c r="A111" s="38"/>
      <c r="B111" s="38"/>
      <c r="C111" s="38"/>
      <c r="D111" s="124" t="s">
        <v>525</v>
      </c>
      <c r="E111" s="69"/>
      <c r="F111" s="123">
        <v>29215.4</v>
      </c>
      <c r="G111" s="123">
        <v>1284.5999999999999</v>
      </c>
      <c r="H111" s="123"/>
      <c r="I111" s="123"/>
      <c r="J111" s="123">
        <v>1284.5999999999999</v>
      </c>
      <c r="K111" s="123"/>
      <c r="L111" s="123">
        <v>30500</v>
      </c>
      <c r="M111" s="122" t="s">
        <v>266</v>
      </c>
      <c r="N111" s="122">
        <v>2018</v>
      </c>
      <c r="O111" s="122"/>
      <c r="P111" s="122"/>
      <c r="Q111" s="122" t="s">
        <v>457</v>
      </c>
      <c r="R111" s="126" t="s">
        <v>516</v>
      </c>
      <c r="S111" s="1" t="str">
        <f>Q111</f>
        <v>Комитет по образованию администрации г. Мурманска</v>
      </c>
      <c r="T111" s="1" t="str">
        <f>M111</f>
        <v>2015-2018</v>
      </c>
      <c r="U111" s="5">
        <f>H111/1000</f>
        <v>0</v>
      </c>
      <c r="V111" s="5">
        <f>I111/1000</f>
        <v>0</v>
      </c>
      <c r="W111" s="5">
        <f>J111/1000</f>
        <v>1.2846</v>
      </c>
      <c r="X111" s="5">
        <f>K111/1000</f>
        <v>0</v>
      </c>
      <c r="Y111" s="5"/>
      <c r="Z111" s="5">
        <f>F111/1000</f>
        <v>29.215400000000002</v>
      </c>
      <c r="AA111" s="5">
        <f>L111/1000</f>
        <v>30.5</v>
      </c>
      <c r="AB111" s="1">
        <f>P111</f>
        <v>0</v>
      </c>
      <c r="AC111" s="68" t="s">
        <v>291</v>
      </c>
      <c r="AD111" s="38"/>
      <c r="AE111" s="38"/>
      <c r="AF111" s="159"/>
      <c r="AG111" s="159"/>
      <c r="AH111" s="159"/>
      <c r="AI111" s="159"/>
      <c r="AJ111" s="159"/>
      <c r="AK111" s="159"/>
      <c r="AL111" s="159"/>
      <c r="AM111" s="159"/>
      <c r="AN111" s="159"/>
      <c r="AO111" s="72" t="s">
        <v>524</v>
      </c>
      <c r="AP111" s="72"/>
      <c r="AQ111" s="52">
        <f>SUM(AR111:AU111)</f>
        <v>0</v>
      </c>
      <c r="AR111" s="88"/>
      <c r="AS111" s="88"/>
      <c r="AT111" s="88"/>
      <c r="AU111" s="88"/>
      <c r="AV111" s="67"/>
      <c r="AW111" s="68"/>
      <c r="AX111" s="52">
        <f>SUM(AY111:BB111)</f>
        <v>0</v>
      </c>
      <c r="AY111" s="88"/>
      <c r="AZ111" s="88"/>
      <c r="BA111" s="88"/>
      <c r="BB111" s="88"/>
      <c r="BC111" s="67"/>
    </row>
    <row r="112" spans="1:55" s="66" customFormat="1" ht="96.6" hidden="1" outlineLevel="1" x14ac:dyDescent="0.3">
      <c r="A112" s="38"/>
      <c r="B112" s="38"/>
      <c r="C112" s="38"/>
      <c r="D112" s="124" t="s">
        <v>523</v>
      </c>
      <c r="E112" s="69"/>
      <c r="F112" s="123">
        <v>52200</v>
      </c>
      <c r="G112" s="123"/>
      <c r="H112" s="123"/>
      <c r="I112" s="123"/>
      <c r="J112" s="123"/>
      <c r="K112" s="123"/>
      <c r="L112" s="123">
        <v>52200</v>
      </c>
      <c r="M112" s="122" t="s">
        <v>142</v>
      </c>
      <c r="N112" s="122">
        <v>2018</v>
      </c>
      <c r="O112" s="122" t="s">
        <v>522</v>
      </c>
      <c r="P112" s="122"/>
      <c r="Q112" s="122" t="s">
        <v>521</v>
      </c>
      <c r="R112" s="126" t="s">
        <v>516</v>
      </c>
      <c r="S112" s="1" t="str">
        <f>Q112</f>
        <v>Комитет по образованию администрации г. Мурманска,      ММКУ "УКС"</v>
      </c>
      <c r="T112" s="1" t="str">
        <f>M112</f>
        <v>2016-2018</v>
      </c>
      <c r="U112" s="5">
        <f>H112/1000</f>
        <v>0</v>
      </c>
      <c r="V112" s="5">
        <f>I112/1000</f>
        <v>0</v>
      </c>
      <c r="W112" s="5">
        <f>J112/1000</f>
        <v>0</v>
      </c>
      <c r="X112" s="5">
        <f>K112/1000</f>
        <v>0</v>
      </c>
      <c r="Y112" s="5"/>
      <c r="Z112" s="5">
        <f>F112/1000</f>
        <v>52.2</v>
      </c>
      <c r="AA112" s="5">
        <f>L112/1000</f>
        <v>52.2</v>
      </c>
      <c r="AB112" s="1">
        <f>P112</f>
        <v>0</v>
      </c>
      <c r="AC112" s="68" t="s">
        <v>291</v>
      </c>
      <c r="AD112" s="38"/>
      <c r="AE112" s="38"/>
      <c r="AF112" s="159"/>
      <c r="AG112" s="159"/>
      <c r="AH112" s="159"/>
      <c r="AI112" s="159"/>
      <c r="AJ112" s="159"/>
      <c r="AK112" s="159"/>
      <c r="AL112" s="159"/>
      <c r="AM112" s="159"/>
      <c r="AN112" s="159"/>
      <c r="AO112" s="72"/>
      <c r="AP112" s="72" t="s">
        <v>520</v>
      </c>
      <c r="AQ112" s="52">
        <f>SUM(AR112:AU112)</f>
        <v>0</v>
      </c>
      <c r="AR112" s="88"/>
      <c r="AS112" s="88"/>
      <c r="AT112" s="88"/>
      <c r="AU112" s="88"/>
      <c r="AV112" s="67"/>
      <c r="AW112" s="68"/>
      <c r="AX112" s="52">
        <f>SUM(AY112:BB112)</f>
        <v>0</v>
      </c>
      <c r="AY112" s="88"/>
      <c r="AZ112" s="88"/>
      <c r="BA112" s="88"/>
      <c r="BB112" s="88"/>
      <c r="BC112" s="67"/>
    </row>
    <row r="113" spans="1:55" s="66" customFormat="1" ht="82.8" hidden="1" outlineLevel="1" x14ac:dyDescent="0.3">
      <c r="A113" s="38"/>
      <c r="B113" s="38"/>
      <c r="C113" s="38"/>
      <c r="D113" s="124" t="s">
        <v>519</v>
      </c>
      <c r="E113" s="69"/>
      <c r="F113" s="123">
        <v>17207.5</v>
      </c>
      <c r="G113" s="123">
        <v>1492.5</v>
      </c>
      <c r="H113" s="123"/>
      <c r="I113" s="123"/>
      <c r="J113" s="123">
        <v>1492.5</v>
      </c>
      <c r="K113" s="123"/>
      <c r="L113" s="123">
        <v>18700</v>
      </c>
      <c r="M113" s="122" t="s">
        <v>484</v>
      </c>
      <c r="N113" s="122">
        <v>2017</v>
      </c>
      <c r="O113" s="122"/>
      <c r="P113" s="122"/>
      <c r="Q113" s="122" t="s">
        <v>457</v>
      </c>
      <c r="R113" s="126" t="s">
        <v>516</v>
      </c>
      <c r="S113" s="1" t="str">
        <f>Q113</f>
        <v>Комитет по образованию администрации г. Мурманска</v>
      </c>
      <c r="T113" s="1" t="str">
        <f>M113</f>
        <v>2015-2017</v>
      </c>
      <c r="U113" s="5">
        <f>H113/1000</f>
        <v>0</v>
      </c>
      <c r="V113" s="5">
        <f>I113/1000</f>
        <v>0</v>
      </c>
      <c r="W113" s="5">
        <f>J113/1000</f>
        <v>1.4924999999999999</v>
      </c>
      <c r="X113" s="5">
        <f>K113/1000</f>
        <v>0</v>
      </c>
      <c r="Y113" s="5"/>
      <c r="Z113" s="5">
        <f>F113/1000</f>
        <v>17.2075</v>
      </c>
      <c r="AA113" s="5">
        <f>L113/1000</f>
        <v>18.7</v>
      </c>
      <c r="AB113" s="1">
        <f>P113</f>
        <v>0</v>
      </c>
      <c r="AC113" s="68" t="s">
        <v>291</v>
      </c>
      <c r="AD113" s="38"/>
      <c r="AE113" s="38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72" t="s">
        <v>518</v>
      </c>
      <c r="AP113" s="72"/>
      <c r="AQ113" s="52">
        <f>SUM(AR113:AU113)</f>
        <v>0</v>
      </c>
      <c r="AR113" s="88"/>
      <c r="AS113" s="88"/>
      <c r="AT113" s="88"/>
      <c r="AU113" s="88"/>
      <c r="AV113" s="67"/>
      <c r="AW113" s="68"/>
      <c r="AX113" s="52">
        <f>SUM(AY113:BB113)</f>
        <v>0</v>
      </c>
      <c r="AY113" s="88"/>
      <c r="AZ113" s="88"/>
      <c r="BA113" s="88"/>
      <c r="BB113" s="88"/>
      <c r="BC113" s="67"/>
    </row>
    <row r="114" spans="1:55" s="66" customFormat="1" ht="82.8" hidden="1" outlineLevel="1" x14ac:dyDescent="0.3">
      <c r="A114" s="38"/>
      <c r="B114" s="38"/>
      <c r="C114" s="38"/>
      <c r="D114" s="124" t="s">
        <v>517</v>
      </c>
      <c r="E114" s="69"/>
      <c r="F114" s="123">
        <v>40500</v>
      </c>
      <c r="G114" s="123"/>
      <c r="H114" s="123"/>
      <c r="I114" s="123"/>
      <c r="J114" s="123"/>
      <c r="K114" s="123"/>
      <c r="L114" s="123">
        <v>40500</v>
      </c>
      <c r="M114" s="122" t="s">
        <v>488</v>
      </c>
      <c r="N114" s="122">
        <v>2018</v>
      </c>
      <c r="O114" s="122"/>
      <c r="P114" s="122"/>
      <c r="Q114" s="122" t="s">
        <v>457</v>
      </c>
      <c r="R114" s="126" t="s">
        <v>516</v>
      </c>
      <c r="S114" s="1" t="str">
        <f>Q114</f>
        <v>Комитет по образованию администрации г. Мурманска</v>
      </c>
      <c r="T114" s="1" t="str">
        <f>M114</f>
        <v>2017-2018</v>
      </c>
      <c r="U114" s="5">
        <f>H114/1000</f>
        <v>0</v>
      </c>
      <c r="V114" s="5">
        <f>I114/1000</f>
        <v>0</v>
      </c>
      <c r="W114" s="5">
        <f>J114/1000</f>
        <v>0</v>
      </c>
      <c r="X114" s="5">
        <f>K114/1000</f>
        <v>0</v>
      </c>
      <c r="Y114" s="5"/>
      <c r="Z114" s="5">
        <f>F114/1000</f>
        <v>40.5</v>
      </c>
      <c r="AA114" s="5">
        <f>L114/1000</f>
        <v>40.5</v>
      </c>
      <c r="AB114" s="1">
        <f>P114</f>
        <v>0</v>
      </c>
      <c r="AC114" s="68" t="s">
        <v>291</v>
      </c>
      <c r="AD114" s="38"/>
      <c r="AE114" s="38"/>
      <c r="AF114" s="159"/>
      <c r="AG114" s="159"/>
      <c r="AH114" s="159"/>
      <c r="AI114" s="159"/>
      <c r="AJ114" s="159"/>
      <c r="AK114" s="159"/>
      <c r="AL114" s="159"/>
      <c r="AM114" s="159"/>
      <c r="AN114" s="159"/>
      <c r="AO114" s="72"/>
      <c r="AP114" s="72" t="s">
        <v>486</v>
      </c>
      <c r="AQ114" s="52">
        <f>SUM(AR114:AU114)</f>
        <v>0</v>
      </c>
      <c r="AR114" s="88"/>
      <c r="AS114" s="88"/>
      <c r="AT114" s="88"/>
      <c r="AU114" s="88"/>
      <c r="AV114" s="67"/>
      <c r="AW114" s="68"/>
      <c r="AX114" s="52">
        <f>SUM(AY114:BB114)</f>
        <v>0</v>
      </c>
      <c r="AY114" s="88"/>
      <c r="AZ114" s="88"/>
      <c r="BA114" s="88"/>
      <c r="BB114" s="88"/>
      <c r="BC114" s="67"/>
    </row>
    <row r="115" spans="1:55" s="7" customFormat="1" ht="92.4" collapsed="1" x14ac:dyDescent="0.3">
      <c r="A115" s="1">
        <f>A99+1</f>
        <v>36</v>
      </c>
      <c r="B115" s="1">
        <f>B99+1</f>
        <v>25</v>
      </c>
      <c r="C115" s="1">
        <f>C99+1</f>
        <v>40</v>
      </c>
      <c r="D115" s="65" t="s">
        <v>107</v>
      </c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1" t="s">
        <v>102</v>
      </c>
      <c r="T115" s="1" t="s">
        <v>105</v>
      </c>
      <c r="U115" s="120" t="str">
        <f>$AB$115</f>
        <v>в стадии разработки</v>
      </c>
      <c r="V115" s="119"/>
      <c r="W115" s="119"/>
      <c r="X115" s="119"/>
      <c r="Y115" s="119"/>
      <c r="Z115" s="118"/>
      <c r="AA115" s="5">
        <v>113.8</v>
      </c>
      <c r="AB115" s="1" t="s">
        <v>28</v>
      </c>
      <c r="AC115" s="15" t="s">
        <v>241</v>
      </c>
      <c r="AD115" s="1" t="s">
        <v>106</v>
      </c>
      <c r="AE115" s="117" t="s">
        <v>515</v>
      </c>
      <c r="AF115" s="159"/>
      <c r="AG115" s="159"/>
      <c r="AH115" s="159"/>
      <c r="AI115" s="159"/>
      <c r="AJ115" s="159"/>
      <c r="AK115" s="159"/>
      <c r="AL115" s="159"/>
      <c r="AM115" s="159"/>
      <c r="AN115" s="159"/>
      <c r="AO115" s="72" t="s">
        <v>514</v>
      </c>
      <c r="AP115" s="52"/>
      <c r="AQ115" s="52">
        <f>SUM(AR115:AU115)</f>
        <v>14900</v>
      </c>
      <c r="AR115" s="52"/>
      <c r="AS115" s="52"/>
      <c r="AT115" s="52">
        <v>14900</v>
      </c>
      <c r="AU115" s="52"/>
      <c r="AV115" s="52"/>
      <c r="AW115" s="15" t="s">
        <v>286</v>
      </c>
      <c r="AX115" s="52">
        <f>SUM(AY115:BB115)</f>
        <v>0</v>
      </c>
      <c r="AY115" s="52"/>
      <c r="AZ115" s="52"/>
      <c r="BA115" s="52"/>
      <c r="BB115" s="52"/>
      <c r="BC115" s="52"/>
    </row>
    <row r="116" spans="1:55" s="7" customFormat="1" ht="82.8" hidden="1" outlineLevel="1" x14ac:dyDescent="0.3">
      <c r="A116" s="1"/>
      <c r="B116" s="1"/>
      <c r="C116" s="1"/>
      <c r="D116" s="124" t="s">
        <v>513</v>
      </c>
      <c r="E116" s="58"/>
      <c r="F116" s="123">
        <v>17347.400000000001</v>
      </c>
      <c r="G116" s="123">
        <v>1252.5999999999999</v>
      </c>
      <c r="H116" s="123"/>
      <c r="I116" s="123"/>
      <c r="J116" s="123">
        <v>1252.5999999999999</v>
      </c>
      <c r="K116" s="123"/>
      <c r="L116" s="123">
        <v>18600</v>
      </c>
      <c r="M116" s="122" t="s">
        <v>266</v>
      </c>
      <c r="N116" s="122">
        <v>2018</v>
      </c>
      <c r="O116" s="122"/>
      <c r="P116" s="122"/>
      <c r="Q116" s="122" t="s">
        <v>457</v>
      </c>
      <c r="R116" s="122"/>
      <c r="S116" s="1" t="str">
        <f>Q116</f>
        <v>Комитет по образованию администрации г. Мурманска</v>
      </c>
      <c r="T116" s="1" t="str">
        <f>M116</f>
        <v>2015-2018</v>
      </c>
      <c r="U116" s="5">
        <f>H116/1000</f>
        <v>0</v>
      </c>
      <c r="V116" s="5">
        <f>I116/1000</f>
        <v>0</v>
      </c>
      <c r="W116" s="5">
        <f>J116/1000</f>
        <v>1.2525999999999999</v>
      </c>
      <c r="X116" s="5">
        <f>K116/1000</f>
        <v>0</v>
      </c>
      <c r="Y116" s="5"/>
      <c r="Z116" s="5">
        <f>F116/1000</f>
        <v>17.3474</v>
      </c>
      <c r="AA116" s="5">
        <f>L116/1000</f>
        <v>18.600000000000001</v>
      </c>
      <c r="AB116" s="1">
        <f>P116</f>
        <v>0</v>
      </c>
      <c r="AC116" s="68" t="s">
        <v>291</v>
      </c>
      <c r="AD116" s="1"/>
      <c r="AE116" s="1"/>
      <c r="AF116" s="159"/>
      <c r="AG116" s="159"/>
      <c r="AH116" s="159"/>
      <c r="AI116" s="159"/>
      <c r="AJ116" s="159"/>
      <c r="AK116" s="159"/>
      <c r="AL116" s="159"/>
      <c r="AM116" s="159"/>
      <c r="AN116" s="159"/>
      <c r="AO116" s="72" t="s">
        <v>512</v>
      </c>
      <c r="AP116" s="72"/>
      <c r="AQ116" s="52">
        <f>SUM(AR116:AU116)</f>
        <v>0</v>
      </c>
      <c r="AR116" s="52"/>
      <c r="AS116" s="52"/>
      <c r="AT116" s="52"/>
      <c r="AU116" s="52"/>
      <c r="AV116" s="52"/>
      <c r="AW116" s="68"/>
      <c r="AX116" s="52">
        <f>SUM(AY116:BB116)</f>
        <v>0</v>
      </c>
      <c r="AY116" s="52"/>
      <c r="AZ116" s="52"/>
      <c r="BA116" s="52"/>
      <c r="BB116" s="52"/>
      <c r="BC116" s="52"/>
    </row>
    <row r="117" spans="1:55" s="7" customFormat="1" ht="82.8" hidden="1" outlineLevel="1" x14ac:dyDescent="0.3">
      <c r="A117" s="1"/>
      <c r="B117" s="1"/>
      <c r="C117" s="1"/>
      <c r="D117" s="124" t="s">
        <v>511</v>
      </c>
      <c r="E117" s="58"/>
      <c r="F117" s="123">
        <v>17859.900000000001</v>
      </c>
      <c r="G117" s="123">
        <v>1541.1</v>
      </c>
      <c r="H117" s="123"/>
      <c r="I117" s="123"/>
      <c r="J117" s="123">
        <v>1541.1</v>
      </c>
      <c r="K117" s="123"/>
      <c r="L117" s="123">
        <v>19400</v>
      </c>
      <c r="M117" s="122" t="s">
        <v>266</v>
      </c>
      <c r="N117" s="122">
        <v>2018</v>
      </c>
      <c r="O117" s="122"/>
      <c r="P117" s="122"/>
      <c r="Q117" s="122" t="s">
        <v>457</v>
      </c>
      <c r="R117" s="58"/>
      <c r="S117" s="1" t="str">
        <f>Q117</f>
        <v>Комитет по образованию администрации г. Мурманска</v>
      </c>
      <c r="T117" s="1" t="str">
        <f>M117</f>
        <v>2015-2018</v>
      </c>
      <c r="U117" s="5">
        <f>H117/1000</f>
        <v>0</v>
      </c>
      <c r="V117" s="5">
        <f>I117/1000</f>
        <v>0</v>
      </c>
      <c r="W117" s="5">
        <f>J117/1000</f>
        <v>1.5410999999999999</v>
      </c>
      <c r="X117" s="5">
        <f>K117/1000</f>
        <v>0</v>
      </c>
      <c r="Y117" s="5"/>
      <c r="Z117" s="5">
        <f>F117/1000</f>
        <v>17.859900000000003</v>
      </c>
      <c r="AA117" s="5">
        <f>L117/1000</f>
        <v>19.399999999999999</v>
      </c>
      <c r="AB117" s="1">
        <f>P117</f>
        <v>0</v>
      </c>
      <c r="AC117" s="68" t="s">
        <v>291</v>
      </c>
      <c r="AD117" s="1"/>
      <c r="AE117" s="1"/>
      <c r="AF117" s="159"/>
      <c r="AG117" s="159"/>
      <c r="AH117" s="159"/>
      <c r="AI117" s="159"/>
      <c r="AJ117" s="159"/>
      <c r="AK117" s="159"/>
      <c r="AL117" s="159"/>
      <c r="AM117" s="159"/>
      <c r="AN117" s="159"/>
      <c r="AO117" s="72" t="s">
        <v>510</v>
      </c>
      <c r="AP117" s="72"/>
      <c r="AQ117" s="52">
        <f>SUM(AR117:AU117)</f>
        <v>0</v>
      </c>
      <c r="AR117" s="52"/>
      <c r="AS117" s="52"/>
      <c r="AT117" s="52"/>
      <c r="AU117" s="52"/>
      <c r="AV117" s="52"/>
      <c r="AW117" s="68"/>
      <c r="AX117" s="52">
        <f>SUM(AY117:BB117)</f>
        <v>0</v>
      </c>
      <c r="AY117" s="52"/>
      <c r="AZ117" s="52"/>
      <c r="BA117" s="52"/>
      <c r="BB117" s="52"/>
      <c r="BC117" s="52"/>
    </row>
    <row r="118" spans="1:55" s="7" customFormat="1" ht="82.8" hidden="1" outlineLevel="1" x14ac:dyDescent="0.3">
      <c r="A118" s="1"/>
      <c r="B118" s="1"/>
      <c r="C118" s="1"/>
      <c r="D118" s="124" t="s">
        <v>509</v>
      </c>
      <c r="E118" s="58"/>
      <c r="F118" s="123">
        <v>18579.7</v>
      </c>
      <c r="G118" s="123">
        <v>1020.3</v>
      </c>
      <c r="H118" s="123"/>
      <c r="I118" s="123"/>
      <c r="J118" s="123">
        <v>1020.3</v>
      </c>
      <c r="K118" s="123"/>
      <c r="L118" s="123">
        <v>19600</v>
      </c>
      <c r="M118" s="122" t="s">
        <v>266</v>
      </c>
      <c r="N118" s="122">
        <v>2018</v>
      </c>
      <c r="O118" s="122"/>
      <c r="P118" s="122"/>
      <c r="Q118" s="122" t="s">
        <v>457</v>
      </c>
      <c r="R118" s="58"/>
      <c r="S118" s="1" t="str">
        <f>Q118</f>
        <v>Комитет по образованию администрации г. Мурманска</v>
      </c>
      <c r="T118" s="1" t="str">
        <f>M118</f>
        <v>2015-2018</v>
      </c>
      <c r="U118" s="5">
        <f>H118/1000</f>
        <v>0</v>
      </c>
      <c r="V118" s="5">
        <f>I118/1000</f>
        <v>0</v>
      </c>
      <c r="W118" s="5">
        <f>J118/1000</f>
        <v>1.0203</v>
      </c>
      <c r="X118" s="5">
        <f>K118/1000</f>
        <v>0</v>
      </c>
      <c r="Y118" s="5"/>
      <c r="Z118" s="5">
        <f>F118/1000</f>
        <v>18.579699999999999</v>
      </c>
      <c r="AA118" s="5">
        <f>L118/1000</f>
        <v>19.600000000000001</v>
      </c>
      <c r="AB118" s="1">
        <f>P118</f>
        <v>0</v>
      </c>
      <c r="AC118" s="68" t="s">
        <v>291</v>
      </c>
      <c r="AD118" s="1"/>
      <c r="AE118" s="1"/>
      <c r="AF118" s="159"/>
      <c r="AG118" s="159"/>
      <c r="AH118" s="159"/>
      <c r="AI118" s="159"/>
      <c r="AJ118" s="159"/>
      <c r="AK118" s="159"/>
      <c r="AL118" s="159"/>
      <c r="AM118" s="159"/>
      <c r="AN118" s="159"/>
      <c r="AO118" s="72" t="s">
        <v>508</v>
      </c>
      <c r="AP118" s="72"/>
      <c r="AQ118" s="52">
        <f>SUM(AR118:AU118)</f>
        <v>0</v>
      </c>
      <c r="AR118" s="52"/>
      <c r="AS118" s="52"/>
      <c r="AT118" s="52"/>
      <c r="AU118" s="52"/>
      <c r="AV118" s="52"/>
      <c r="AW118" s="68"/>
      <c r="AX118" s="52">
        <f>SUM(AY118:BB118)</f>
        <v>0</v>
      </c>
      <c r="AY118" s="52"/>
      <c r="AZ118" s="52"/>
      <c r="BA118" s="52"/>
      <c r="BB118" s="52"/>
      <c r="BC118" s="52"/>
    </row>
    <row r="119" spans="1:55" s="7" customFormat="1" ht="82.8" hidden="1" outlineLevel="1" x14ac:dyDescent="0.3">
      <c r="A119" s="1"/>
      <c r="B119" s="1"/>
      <c r="C119" s="1"/>
      <c r="D119" s="124" t="s">
        <v>507</v>
      </c>
      <c r="E119" s="58"/>
      <c r="F119" s="123">
        <v>18900</v>
      </c>
      <c r="G119" s="123"/>
      <c r="H119" s="123"/>
      <c r="I119" s="123"/>
      <c r="J119" s="123"/>
      <c r="K119" s="123"/>
      <c r="L119" s="123">
        <v>18900</v>
      </c>
      <c r="M119" s="122" t="s">
        <v>488</v>
      </c>
      <c r="N119" s="122">
        <v>2018</v>
      </c>
      <c r="O119" s="122"/>
      <c r="P119" s="122"/>
      <c r="Q119" s="122" t="s">
        <v>457</v>
      </c>
      <c r="R119" s="58"/>
      <c r="S119" s="1" t="str">
        <f>Q119</f>
        <v>Комитет по образованию администрации г. Мурманска</v>
      </c>
      <c r="T119" s="1" t="str">
        <f>M119</f>
        <v>2017-2018</v>
      </c>
      <c r="U119" s="5">
        <f>H119/1000</f>
        <v>0</v>
      </c>
      <c r="V119" s="5">
        <f>I119/1000</f>
        <v>0</v>
      </c>
      <c r="W119" s="5">
        <f>J119/1000</f>
        <v>0</v>
      </c>
      <c r="X119" s="5">
        <f>K119/1000</f>
        <v>0</v>
      </c>
      <c r="Y119" s="5"/>
      <c r="Z119" s="5">
        <f>F119/1000</f>
        <v>18.899999999999999</v>
      </c>
      <c r="AA119" s="5">
        <f>L119/1000</f>
        <v>18.899999999999999</v>
      </c>
      <c r="AB119" s="1">
        <f>P119</f>
        <v>0</v>
      </c>
      <c r="AC119" s="68" t="s">
        <v>291</v>
      </c>
      <c r="AD119" s="1"/>
      <c r="AE119" s="1"/>
      <c r="AF119" s="159"/>
      <c r="AG119" s="159"/>
      <c r="AH119" s="159"/>
      <c r="AI119" s="159"/>
      <c r="AJ119" s="159"/>
      <c r="AK119" s="159"/>
      <c r="AL119" s="159"/>
      <c r="AM119" s="159"/>
      <c r="AN119" s="159"/>
      <c r="AO119" s="72"/>
      <c r="AP119" s="72" t="s">
        <v>506</v>
      </c>
      <c r="AQ119" s="52">
        <f>SUM(AR119:AU119)</f>
        <v>0</v>
      </c>
      <c r="AR119" s="52"/>
      <c r="AS119" s="52"/>
      <c r="AT119" s="52"/>
      <c r="AU119" s="52"/>
      <c r="AV119" s="52"/>
      <c r="AW119" s="68"/>
      <c r="AX119" s="52">
        <f>SUM(AY119:BB119)</f>
        <v>0</v>
      </c>
      <c r="AY119" s="52"/>
      <c r="AZ119" s="52"/>
      <c r="BA119" s="52"/>
      <c r="BB119" s="52"/>
      <c r="BC119" s="52"/>
    </row>
    <row r="120" spans="1:55" s="7" customFormat="1" ht="84.6" hidden="1" customHeight="1" outlineLevel="1" x14ac:dyDescent="0.3">
      <c r="A120" s="1"/>
      <c r="B120" s="1"/>
      <c r="C120" s="1"/>
      <c r="D120" s="124" t="s">
        <v>505</v>
      </c>
      <c r="E120" s="58"/>
      <c r="F120" s="123">
        <v>11778.5</v>
      </c>
      <c r="G120" s="123">
        <v>3821.5</v>
      </c>
      <c r="H120" s="123"/>
      <c r="I120" s="123"/>
      <c r="J120" s="123">
        <v>3821.5</v>
      </c>
      <c r="K120" s="123"/>
      <c r="L120" s="123">
        <v>15600</v>
      </c>
      <c r="M120" s="122" t="s">
        <v>502</v>
      </c>
      <c r="N120" s="122">
        <v>2018</v>
      </c>
      <c r="O120" s="122"/>
      <c r="P120" s="122"/>
      <c r="Q120" s="122" t="s">
        <v>457</v>
      </c>
      <c r="R120" s="58"/>
      <c r="S120" s="1" t="str">
        <f>Q120</f>
        <v>Комитет по образованию администрации г. Мурманска</v>
      </c>
      <c r="T120" s="1" t="str">
        <f>M120</f>
        <v>2014 -   1 этап (замена оконных блоков) 2016-2017     (2 этап)</v>
      </c>
      <c r="U120" s="5">
        <f>H120/1000</f>
        <v>0</v>
      </c>
      <c r="V120" s="5">
        <f>I120/1000</f>
        <v>0</v>
      </c>
      <c r="W120" s="5">
        <f>J120/1000</f>
        <v>3.8214999999999999</v>
      </c>
      <c r="X120" s="5">
        <f>K120/1000</f>
        <v>0</v>
      </c>
      <c r="Y120" s="5"/>
      <c r="Z120" s="5">
        <f>F120/1000</f>
        <v>11.778499999999999</v>
      </c>
      <c r="AA120" s="5">
        <f>L120/1000</f>
        <v>15.6</v>
      </c>
      <c r="AB120" s="1">
        <f>P120</f>
        <v>0</v>
      </c>
      <c r="AC120" s="68" t="s">
        <v>291</v>
      </c>
      <c r="AD120" s="1"/>
      <c r="AE120" s="1"/>
      <c r="AF120" s="159"/>
      <c r="AG120" s="159"/>
      <c r="AH120" s="159"/>
      <c r="AI120" s="159"/>
      <c r="AJ120" s="159"/>
      <c r="AK120" s="159"/>
      <c r="AL120" s="159"/>
      <c r="AM120" s="159"/>
      <c r="AN120" s="159"/>
      <c r="AO120" s="72"/>
      <c r="AP120" s="72" t="s">
        <v>504</v>
      </c>
      <c r="AQ120" s="52">
        <f>SUM(AR120:AU120)</f>
        <v>0</v>
      </c>
      <c r="AR120" s="52"/>
      <c r="AS120" s="52"/>
      <c r="AT120" s="52"/>
      <c r="AU120" s="52"/>
      <c r="AV120" s="52"/>
      <c r="AW120" s="68"/>
      <c r="AX120" s="52">
        <f>SUM(AY120:BB120)</f>
        <v>0</v>
      </c>
      <c r="AY120" s="52"/>
      <c r="AZ120" s="52"/>
      <c r="BA120" s="52"/>
      <c r="BB120" s="52"/>
      <c r="BC120" s="52"/>
    </row>
    <row r="121" spans="1:55" s="7" customFormat="1" ht="85.8" hidden="1" customHeight="1" outlineLevel="1" x14ac:dyDescent="0.3">
      <c r="A121" s="1"/>
      <c r="B121" s="1"/>
      <c r="C121" s="1"/>
      <c r="D121" s="124" t="s">
        <v>503</v>
      </c>
      <c r="E121" s="58"/>
      <c r="F121" s="123">
        <v>17435.900000000001</v>
      </c>
      <c r="G121" s="123">
        <v>4264.1000000000004</v>
      </c>
      <c r="H121" s="123"/>
      <c r="I121" s="123"/>
      <c r="J121" s="123">
        <v>4264.1000000000004</v>
      </c>
      <c r="K121" s="123"/>
      <c r="L121" s="123">
        <v>21700</v>
      </c>
      <c r="M121" s="122" t="s">
        <v>502</v>
      </c>
      <c r="N121" s="122">
        <v>2017</v>
      </c>
      <c r="O121" s="122"/>
      <c r="P121" s="122"/>
      <c r="Q121" s="122" t="s">
        <v>457</v>
      </c>
      <c r="R121" s="58"/>
      <c r="S121" s="1" t="str">
        <f>Q121</f>
        <v>Комитет по образованию администрации г. Мурманска</v>
      </c>
      <c r="T121" s="1" t="str">
        <f>M121</f>
        <v>2014 -   1 этап (замена оконных блоков) 2016-2017     (2 этап)</v>
      </c>
      <c r="U121" s="5">
        <f>H121/1000</f>
        <v>0</v>
      </c>
      <c r="V121" s="5">
        <f>I121/1000</f>
        <v>0</v>
      </c>
      <c r="W121" s="5">
        <f>J121/1000</f>
        <v>4.2641</v>
      </c>
      <c r="X121" s="5">
        <f>K121/1000</f>
        <v>0</v>
      </c>
      <c r="Y121" s="5"/>
      <c r="Z121" s="5">
        <f>F121/1000</f>
        <v>17.4359</v>
      </c>
      <c r="AA121" s="5">
        <f>L121/1000</f>
        <v>21.7</v>
      </c>
      <c r="AB121" s="1">
        <f>P121</f>
        <v>0</v>
      </c>
      <c r="AC121" s="68" t="s">
        <v>291</v>
      </c>
      <c r="AD121" s="1"/>
      <c r="AE121" s="1"/>
      <c r="AF121" s="159"/>
      <c r="AG121" s="159"/>
      <c r="AH121" s="159"/>
      <c r="AI121" s="159"/>
      <c r="AJ121" s="159"/>
      <c r="AK121" s="159"/>
      <c r="AL121" s="159"/>
      <c r="AM121" s="159"/>
      <c r="AN121" s="159"/>
      <c r="AO121" s="72"/>
      <c r="AP121" s="72" t="s">
        <v>501</v>
      </c>
      <c r="AQ121" s="52">
        <f>SUM(AR121:AU121)</f>
        <v>0</v>
      </c>
      <c r="AR121" s="52"/>
      <c r="AS121" s="52"/>
      <c r="AT121" s="52"/>
      <c r="AU121" s="52"/>
      <c r="AV121" s="52"/>
      <c r="AW121" s="68"/>
      <c r="AX121" s="52">
        <f>SUM(AY121:BB121)</f>
        <v>0</v>
      </c>
      <c r="AY121" s="52"/>
      <c r="AZ121" s="52"/>
      <c r="BA121" s="52"/>
      <c r="BB121" s="52"/>
      <c r="BC121" s="52"/>
    </row>
    <row r="122" spans="1:55" s="7" customFormat="1" ht="158.4" collapsed="1" x14ac:dyDescent="0.3">
      <c r="A122" s="1">
        <f>A115+1</f>
        <v>37</v>
      </c>
      <c r="B122" s="1">
        <f>B115+1</f>
        <v>26</v>
      </c>
      <c r="C122" s="1">
        <f>C115+1</f>
        <v>41</v>
      </c>
      <c r="D122" s="65" t="s">
        <v>108</v>
      </c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1" t="s">
        <v>102</v>
      </c>
      <c r="T122" s="1" t="s">
        <v>265</v>
      </c>
      <c r="U122" s="5"/>
      <c r="V122" s="5">
        <v>5</v>
      </c>
      <c r="W122" s="5">
        <v>18.2</v>
      </c>
      <c r="X122" s="5"/>
      <c r="Y122" s="5"/>
      <c r="Z122" s="5">
        <v>86.8</v>
      </c>
      <c r="AA122" s="5">
        <v>110</v>
      </c>
      <c r="AB122" s="1" t="s">
        <v>45</v>
      </c>
      <c r="AC122" s="15" t="s">
        <v>241</v>
      </c>
      <c r="AD122" s="1" t="s">
        <v>109</v>
      </c>
      <c r="AE122" s="117" t="s">
        <v>500</v>
      </c>
      <c r="AF122" s="159"/>
      <c r="AG122" s="159"/>
      <c r="AH122" s="159"/>
      <c r="AI122" s="159"/>
      <c r="AJ122" s="159"/>
      <c r="AK122" s="159"/>
      <c r="AL122" s="159"/>
      <c r="AM122" s="159"/>
      <c r="AN122" s="159"/>
      <c r="AO122" s="52"/>
      <c r="AP122" s="52"/>
      <c r="AQ122" s="52">
        <f>SUM(AR122:AU122)</f>
        <v>0</v>
      </c>
      <c r="AR122" s="52"/>
      <c r="AS122" s="52"/>
      <c r="AT122" s="52"/>
      <c r="AU122" s="52"/>
      <c r="AV122" s="52"/>
      <c r="AW122" s="15" t="s">
        <v>286</v>
      </c>
      <c r="AX122" s="52">
        <f>SUM(AY122:BB122)</f>
        <v>0</v>
      </c>
      <c r="AY122" s="52"/>
      <c r="AZ122" s="52"/>
      <c r="BA122" s="52"/>
      <c r="BB122" s="52"/>
      <c r="BC122" s="52"/>
    </row>
    <row r="123" spans="1:55" s="7" customFormat="1" ht="179.4" hidden="1" outlineLevel="1" x14ac:dyDescent="0.3">
      <c r="A123" s="1"/>
      <c r="B123" s="1"/>
      <c r="C123" s="1"/>
      <c r="D123" s="124" t="s">
        <v>499</v>
      </c>
      <c r="E123" s="58"/>
      <c r="F123" s="123">
        <v>69500</v>
      </c>
      <c r="G123" s="123"/>
      <c r="H123" s="123"/>
      <c r="I123" s="123"/>
      <c r="J123" s="123"/>
      <c r="K123" s="123"/>
      <c r="L123" s="123">
        <v>69500</v>
      </c>
      <c r="M123" s="122" t="s">
        <v>488</v>
      </c>
      <c r="N123" s="122">
        <v>2018</v>
      </c>
      <c r="O123" s="122" t="s">
        <v>498</v>
      </c>
      <c r="P123" s="122" t="s">
        <v>497</v>
      </c>
      <c r="Q123" s="122" t="s">
        <v>457</v>
      </c>
      <c r="R123" s="58"/>
      <c r="S123" s="1" t="str">
        <f>Q123</f>
        <v>Комитет по образованию администрации г. Мурманска</v>
      </c>
      <c r="T123" s="1" t="str">
        <f>M123</f>
        <v>2017-2018</v>
      </c>
      <c r="U123" s="5">
        <f>H123/1000</f>
        <v>0</v>
      </c>
      <c r="V123" s="5">
        <f>I123/1000</f>
        <v>0</v>
      </c>
      <c r="W123" s="5">
        <f>J123/1000</f>
        <v>0</v>
      </c>
      <c r="X123" s="5">
        <f>K123/1000</f>
        <v>0</v>
      </c>
      <c r="Y123" s="5"/>
      <c r="Z123" s="5">
        <f>F123/1000</f>
        <v>69.5</v>
      </c>
      <c r="AA123" s="5">
        <f>L123/1000</f>
        <v>69.5</v>
      </c>
      <c r="AB123" s="1" t="str">
        <f>P123</f>
        <v>проектная документация разработана, выдано отрицательное заключение экспертизы</v>
      </c>
      <c r="AC123" s="15"/>
      <c r="AD123" s="125" t="s">
        <v>496</v>
      </c>
      <c r="AE123" s="125" t="s">
        <v>496</v>
      </c>
      <c r="AF123" s="159"/>
      <c r="AG123" s="159"/>
      <c r="AH123" s="159"/>
      <c r="AI123" s="159"/>
      <c r="AJ123" s="159"/>
      <c r="AK123" s="159"/>
      <c r="AL123" s="159"/>
      <c r="AM123" s="159"/>
      <c r="AN123" s="159"/>
      <c r="AO123" s="72"/>
      <c r="AP123" s="72" t="s">
        <v>495</v>
      </c>
      <c r="AQ123" s="52">
        <f>SUM(AR123:AU123)</f>
        <v>0</v>
      </c>
      <c r="AR123" s="52"/>
      <c r="AS123" s="52"/>
      <c r="AT123" s="52"/>
      <c r="AU123" s="52"/>
      <c r="AV123" s="52"/>
      <c r="AW123" s="15" t="s">
        <v>286</v>
      </c>
      <c r="AX123" s="52">
        <f>SUM(AY123:BB123)</f>
        <v>0</v>
      </c>
      <c r="AY123" s="52"/>
      <c r="AZ123" s="52"/>
      <c r="BA123" s="52"/>
      <c r="BB123" s="52"/>
      <c r="BC123" s="52"/>
    </row>
    <row r="124" spans="1:55" s="7" customFormat="1" ht="138" hidden="1" outlineLevel="1" x14ac:dyDescent="0.3">
      <c r="A124" s="1"/>
      <c r="B124" s="1"/>
      <c r="C124" s="1"/>
      <c r="D124" s="124" t="s">
        <v>494</v>
      </c>
      <c r="E124" s="123"/>
      <c r="F124" s="123">
        <v>17355.900000000001</v>
      </c>
      <c r="G124" s="123">
        <v>23158</v>
      </c>
      <c r="H124" s="123"/>
      <c r="I124" s="123">
        <v>5000</v>
      </c>
      <c r="J124" s="123">
        <v>18158</v>
      </c>
      <c r="K124" s="123"/>
      <c r="L124" s="123">
        <v>40523.9</v>
      </c>
      <c r="M124" s="122" t="s">
        <v>87</v>
      </c>
      <c r="N124" s="122">
        <v>2016</v>
      </c>
      <c r="O124" s="122" t="s">
        <v>493</v>
      </c>
      <c r="P124" s="122"/>
      <c r="Q124" s="122" t="s">
        <v>450</v>
      </c>
      <c r="R124" s="58"/>
      <c r="S124" s="1" t="str">
        <f>Q124</f>
        <v>Комитет по образованию администрации г. Мурманска, ММКУ "УКС"</v>
      </c>
      <c r="T124" s="1" t="str">
        <f>M124</f>
        <v>2012-2015</v>
      </c>
      <c r="U124" s="5">
        <f>H124/1000</f>
        <v>0</v>
      </c>
      <c r="V124" s="5">
        <f>I124/1000</f>
        <v>5</v>
      </c>
      <c r="W124" s="5">
        <f>J124/1000</f>
        <v>18.158000000000001</v>
      </c>
      <c r="X124" s="5">
        <f>K124/1000</f>
        <v>0</v>
      </c>
      <c r="Y124" s="5"/>
      <c r="Z124" s="5">
        <f>F124/1000</f>
        <v>17.355900000000002</v>
      </c>
      <c r="AA124" s="5">
        <f>L124/1000</f>
        <v>40.523900000000005</v>
      </c>
      <c r="AB124" s="1">
        <f>P124</f>
        <v>0</v>
      </c>
      <c r="AC124" s="15"/>
      <c r="AD124" s="121" t="s">
        <v>492</v>
      </c>
      <c r="AE124" s="121" t="s">
        <v>492</v>
      </c>
      <c r="AF124" s="159"/>
      <c r="AG124" s="159"/>
      <c r="AH124" s="159"/>
      <c r="AI124" s="159"/>
      <c r="AJ124" s="159"/>
      <c r="AK124" s="159"/>
      <c r="AL124" s="159"/>
      <c r="AM124" s="159"/>
      <c r="AN124" s="159"/>
      <c r="AO124" s="72" t="s">
        <v>491</v>
      </c>
      <c r="AP124" s="72"/>
      <c r="AQ124" s="52">
        <f>SUM(AR124:AU124)</f>
        <v>0</v>
      </c>
      <c r="AR124" s="52"/>
      <c r="AS124" s="52"/>
      <c r="AT124" s="52"/>
      <c r="AU124" s="52"/>
      <c r="AV124" s="52"/>
      <c r="AW124" s="15" t="s">
        <v>286</v>
      </c>
      <c r="AX124" s="52">
        <f>SUM(AY124:BB124)</f>
        <v>0</v>
      </c>
      <c r="AY124" s="52"/>
      <c r="AZ124" s="52"/>
      <c r="BA124" s="52"/>
      <c r="BB124" s="52"/>
      <c r="BC124" s="52"/>
    </row>
    <row r="125" spans="1:55" s="7" customFormat="1" ht="67.5" customHeight="1" collapsed="1" x14ac:dyDescent="0.3">
      <c r="A125" s="1">
        <f>A122+1</f>
        <v>38</v>
      </c>
      <c r="B125" s="1">
        <f>B122+1</f>
        <v>27</v>
      </c>
      <c r="C125" s="1">
        <f>C122+1</f>
        <v>42</v>
      </c>
      <c r="D125" s="65" t="s">
        <v>110</v>
      </c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1" t="s">
        <v>102</v>
      </c>
      <c r="T125" s="1" t="s">
        <v>142</v>
      </c>
      <c r="U125" s="120" t="str">
        <f>$AB$115</f>
        <v>в стадии разработки</v>
      </c>
      <c r="V125" s="119"/>
      <c r="W125" s="119"/>
      <c r="X125" s="119"/>
      <c r="Y125" s="119"/>
      <c r="Z125" s="118"/>
      <c r="AA125" s="5">
        <v>90</v>
      </c>
      <c r="AB125" s="1" t="s">
        <v>28</v>
      </c>
      <c r="AC125" s="15" t="s">
        <v>241</v>
      </c>
      <c r="AD125" s="1" t="s">
        <v>106</v>
      </c>
      <c r="AE125" s="117" t="s">
        <v>490</v>
      </c>
      <c r="AF125" s="159"/>
      <c r="AG125" s="159"/>
      <c r="AH125" s="159"/>
      <c r="AI125" s="159"/>
      <c r="AJ125" s="159"/>
      <c r="AK125" s="159"/>
      <c r="AL125" s="159"/>
      <c r="AM125" s="159"/>
      <c r="AN125" s="159"/>
      <c r="AO125" s="52"/>
      <c r="AP125" s="52"/>
      <c r="AQ125" s="52">
        <f>SUM(AR125:AU125)</f>
        <v>0</v>
      </c>
      <c r="AR125" s="52"/>
      <c r="AS125" s="52"/>
      <c r="AT125" s="52"/>
      <c r="AU125" s="52"/>
      <c r="AV125" s="52"/>
      <c r="AW125" s="15" t="s">
        <v>286</v>
      </c>
      <c r="AX125" s="52">
        <f>SUM(AY125:BB125)</f>
        <v>0</v>
      </c>
      <c r="AY125" s="52"/>
      <c r="AZ125" s="52"/>
      <c r="BA125" s="52"/>
      <c r="BB125" s="52"/>
      <c r="BC125" s="52"/>
    </row>
    <row r="126" spans="1:55" s="7" customFormat="1" ht="67.5" hidden="1" customHeight="1" outlineLevel="1" x14ac:dyDescent="0.3">
      <c r="A126" s="1"/>
      <c r="B126" s="64">
        <f>B125+1</f>
        <v>28</v>
      </c>
      <c r="C126" s="64">
        <f>C125+1</f>
        <v>43</v>
      </c>
      <c r="D126" s="95" t="s">
        <v>489</v>
      </c>
      <c r="E126" s="60" t="s">
        <v>282</v>
      </c>
      <c r="F126" s="62">
        <v>40000</v>
      </c>
      <c r="G126" s="62"/>
      <c r="H126" s="62"/>
      <c r="I126" s="62"/>
      <c r="J126" s="62"/>
      <c r="K126" s="62"/>
      <c r="L126" s="62">
        <v>40000</v>
      </c>
      <c r="M126" s="60" t="s">
        <v>488</v>
      </c>
      <c r="N126" s="60" t="s">
        <v>488</v>
      </c>
      <c r="O126" s="60"/>
      <c r="P126" s="60"/>
      <c r="Q126" s="60" t="s">
        <v>457</v>
      </c>
      <c r="R126" s="58"/>
      <c r="S126" s="1" t="str">
        <f>Q126</f>
        <v>Комитет по образованию администрации г. Мурманска</v>
      </c>
      <c r="T126" s="1" t="str">
        <f>M126</f>
        <v>2017-2018</v>
      </c>
      <c r="U126" s="5">
        <f>H126/1000</f>
        <v>0</v>
      </c>
      <c r="V126" s="5">
        <f>I126/1000</f>
        <v>0</v>
      </c>
      <c r="W126" s="5">
        <f>J126/1000</f>
        <v>0</v>
      </c>
      <c r="X126" s="5">
        <f>K126/1000</f>
        <v>0</v>
      </c>
      <c r="Y126" s="5"/>
      <c r="Z126" s="5">
        <f>F126/1000</f>
        <v>40</v>
      </c>
      <c r="AA126" s="5">
        <f>L126/1000</f>
        <v>40</v>
      </c>
      <c r="AB126" s="1">
        <f>P126</f>
        <v>0</v>
      </c>
      <c r="AC126" s="15" t="s">
        <v>291</v>
      </c>
      <c r="AD126" s="1"/>
      <c r="AE126" s="1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72" t="s">
        <v>487</v>
      </c>
      <c r="AP126" s="72" t="s">
        <v>486</v>
      </c>
      <c r="AQ126" s="52">
        <f>SUM(AR126:AU126)</f>
        <v>5400</v>
      </c>
      <c r="AR126" s="52"/>
      <c r="AS126" s="52"/>
      <c r="AT126" s="52">
        <v>5400</v>
      </c>
      <c r="AU126" s="52"/>
      <c r="AV126" s="52"/>
      <c r="AW126" s="15" t="s">
        <v>286</v>
      </c>
      <c r="AX126" s="52">
        <f>SUM(AY126:BB126)</f>
        <v>0</v>
      </c>
      <c r="AY126" s="52"/>
      <c r="AZ126" s="52"/>
      <c r="BA126" s="52"/>
      <c r="BB126" s="52"/>
      <c r="BC126" s="52"/>
    </row>
    <row r="127" spans="1:55" s="7" customFormat="1" ht="67.5" hidden="1" customHeight="1" outlineLevel="1" x14ac:dyDescent="0.3">
      <c r="A127" s="1"/>
      <c r="B127" s="64">
        <f>B126+1</f>
        <v>29</v>
      </c>
      <c r="C127" s="64">
        <f>C126+1</f>
        <v>44</v>
      </c>
      <c r="D127" s="95" t="s">
        <v>485</v>
      </c>
      <c r="E127" s="60" t="s">
        <v>282</v>
      </c>
      <c r="F127" s="62">
        <v>50000</v>
      </c>
      <c r="G127" s="62"/>
      <c r="H127" s="62"/>
      <c r="I127" s="62"/>
      <c r="J127" s="62"/>
      <c r="K127" s="62"/>
      <c r="L127" s="62">
        <v>50000</v>
      </c>
      <c r="M127" s="60" t="s">
        <v>484</v>
      </c>
      <c r="N127" s="60" t="s">
        <v>484</v>
      </c>
      <c r="O127" s="60"/>
      <c r="P127" s="60"/>
      <c r="Q127" s="60" t="s">
        <v>457</v>
      </c>
      <c r="R127" s="58"/>
      <c r="S127" s="1" t="str">
        <f>Q127</f>
        <v>Комитет по образованию администрации г. Мурманска</v>
      </c>
      <c r="T127" s="1" t="str">
        <f>M127</f>
        <v>2015-2017</v>
      </c>
      <c r="U127" s="5">
        <f>H127/1000</f>
        <v>0</v>
      </c>
      <c r="V127" s="5">
        <f>I127/1000</f>
        <v>0</v>
      </c>
      <c r="W127" s="5">
        <f>J127/1000</f>
        <v>0</v>
      </c>
      <c r="X127" s="5">
        <f>K127/1000</f>
        <v>0</v>
      </c>
      <c r="Y127" s="5"/>
      <c r="Z127" s="5">
        <f>F127/1000</f>
        <v>50</v>
      </c>
      <c r="AA127" s="5">
        <f>L127/1000</f>
        <v>50</v>
      </c>
      <c r="AB127" s="1">
        <f>P127</f>
        <v>0</v>
      </c>
      <c r="AC127" s="15" t="s">
        <v>291</v>
      </c>
      <c r="AD127" s="1"/>
      <c r="AE127" s="1"/>
      <c r="AF127" s="159"/>
      <c r="AG127" s="159"/>
      <c r="AH127" s="159"/>
      <c r="AI127" s="159"/>
      <c r="AJ127" s="159"/>
      <c r="AK127" s="159"/>
      <c r="AL127" s="159"/>
      <c r="AM127" s="159"/>
      <c r="AN127" s="159"/>
      <c r="AO127" s="72" t="s">
        <v>483</v>
      </c>
      <c r="AP127" s="72" t="s">
        <v>482</v>
      </c>
      <c r="AQ127" s="52">
        <f>SUM(AR127:AU127)</f>
        <v>0</v>
      </c>
      <c r="AR127" s="52"/>
      <c r="AS127" s="52"/>
      <c r="AT127" s="52"/>
      <c r="AU127" s="52"/>
      <c r="AV127" s="52"/>
      <c r="AW127" s="15" t="s">
        <v>286</v>
      </c>
      <c r="AX127" s="52">
        <f>SUM(AY127:BB127)</f>
        <v>0</v>
      </c>
      <c r="AY127" s="52"/>
      <c r="AZ127" s="52"/>
      <c r="BA127" s="52"/>
      <c r="BB127" s="52"/>
      <c r="BC127" s="52"/>
    </row>
    <row r="128" spans="1:55" s="52" customFormat="1" ht="78" customHeight="1" collapsed="1" x14ac:dyDescent="0.3">
      <c r="A128" s="58">
        <f>A125+1</f>
        <v>39</v>
      </c>
      <c r="B128" s="58">
        <f>B125+1</f>
        <v>28</v>
      </c>
      <c r="C128" s="58">
        <f>C125+1</f>
        <v>43</v>
      </c>
      <c r="D128" s="102" t="s">
        <v>111</v>
      </c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 t="s">
        <v>102</v>
      </c>
      <c r="T128" s="58" t="s">
        <v>265</v>
      </c>
      <c r="U128" s="90"/>
      <c r="V128" s="90">
        <v>3.5</v>
      </c>
      <c r="W128" s="90">
        <v>55.2</v>
      </c>
      <c r="X128" s="90"/>
      <c r="Y128" s="90"/>
      <c r="Z128" s="90">
        <v>122.6</v>
      </c>
      <c r="AA128" s="90">
        <v>181.3</v>
      </c>
      <c r="AB128" s="58" t="s">
        <v>20</v>
      </c>
      <c r="AC128" s="58" t="s">
        <v>241</v>
      </c>
      <c r="AD128" s="58" t="s">
        <v>112</v>
      </c>
      <c r="AE128" s="116" t="s">
        <v>481</v>
      </c>
      <c r="AO128" s="72" t="s">
        <v>480</v>
      </c>
      <c r="AP128" s="72"/>
      <c r="AQ128" s="52">
        <f>SUM(AR128:AU128)</f>
        <v>0</v>
      </c>
      <c r="AW128" s="58" t="s">
        <v>286</v>
      </c>
      <c r="AX128" s="52">
        <f>SUM(AY128:BB128)</f>
        <v>0</v>
      </c>
    </row>
    <row r="129" spans="1:55" s="7" customFormat="1" ht="30" hidden="1" customHeight="1" outlineLevel="1" x14ac:dyDescent="0.3">
      <c r="A129" s="1"/>
      <c r="B129" s="1"/>
      <c r="C129" s="1"/>
      <c r="D129" s="95" t="s">
        <v>479</v>
      </c>
      <c r="E129" s="60" t="s">
        <v>282</v>
      </c>
      <c r="F129" s="62">
        <v>0</v>
      </c>
      <c r="G129" s="62">
        <v>7369.7</v>
      </c>
      <c r="H129" s="62"/>
      <c r="I129" s="62"/>
      <c r="J129" s="62">
        <v>7369.7</v>
      </c>
      <c r="K129" s="62"/>
      <c r="L129" s="62">
        <v>7369.7</v>
      </c>
      <c r="M129" s="60" t="s">
        <v>248</v>
      </c>
      <c r="N129" s="60">
        <v>2014</v>
      </c>
      <c r="O129" s="60" t="s">
        <v>478</v>
      </c>
      <c r="P129" s="60" t="s">
        <v>281</v>
      </c>
      <c r="Q129" s="60" t="s">
        <v>457</v>
      </c>
      <c r="R129" s="58"/>
      <c r="S129" s="1" t="str">
        <f>Q129</f>
        <v>Комитет по образованию администрации г. Мурманска</v>
      </c>
      <c r="T129" s="1" t="str">
        <f>M129</f>
        <v>2012-2014</v>
      </c>
      <c r="U129" s="5">
        <f>H129/1000</f>
        <v>0</v>
      </c>
      <c r="V129" s="5">
        <f>I129/1000</f>
        <v>0</v>
      </c>
      <c r="W129" s="5">
        <f>J129/1000</f>
        <v>7.3696999999999999</v>
      </c>
      <c r="X129" s="5">
        <f>K129/1000</f>
        <v>0</v>
      </c>
      <c r="Y129" s="5"/>
      <c r="Z129" s="5">
        <f>F129/1000</f>
        <v>0</v>
      </c>
      <c r="AA129" s="5">
        <f>L129/1000</f>
        <v>7.3696999999999999</v>
      </c>
      <c r="AB129" s="1" t="str">
        <f>P129</f>
        <v>объект сдан</v>
      </c>
      <c r="AC129" s="15" t="s">
        <v>291</v>
      </c>
      <c r="AD129" s="1"/>
      <c r="AE129" s="1"/>
      <c r="AF129" s="159"/>
      <c r="AG129" s="159"/>
      <c r="AH129" s="159"/>
      <c r="AI129" s="159"/>
      <c r="AJ129" s="159"/>
      <c r="AK129" s="159"/>
      <c r="AL129" s="159"/>
      <c r="AM129" s="159"/>
      <c r="AN129" s="159"/>
      <c r="AO129" s="72"/>
      <c r="AP129" s="72"/>
      <c r="AQ129" s="52">
        <f>SUM(AR129:AU129)</f>
        <v>0</v>
      </c>
      <c r="AR129" s="52"/>
      <c r="AS129" s="52"/>
      <c r="AT129" s="52"/>
      <c r="AU129" s="52"/>
      <c r="AV129" s="52"/>
      <c r="AW129" s="15" t="s">
        <v>286</v>
      </c>
      <c r="AX129" s="52">
        <f>SUM(AY129:BB129)</f>
        <v>0</v>
      </c>
      <c r="AY129" s="52"/>
      <c r="AZ129" s="52"/>
      <c r="BA129" s="52"/>
      <c r="BB129" s="52"/>
      <c r="BC129" s="52"/>
    </row>
    <row r="130" spans="1:55" s="7" customFormat="1" ht="31.8" hidden="1" customHeight="1" outlineLevel="1" x14ac:dyDescent="0.3">
      <c r="A130" s="1"/>
      <c r="B130" s="1"/>
      <c r="C130" s="1"/>
      <c r="D130" s="95" t="s">
        <v>477</v>
      </c>
      <c r="E130" s="60" t="s">
        <v>282</v>
      </c>
      <c r="F130" s="62">
        <v>0</v>
      </c>
      <c r="G130" s="62">
        <v>2547.1999999999998</v>
      </c>
      <c r="H130" s="62"/>
      <c r="I130" s="62">
        <v>819</v>
      </c>
      <c r="J130" s="62">
        <v>1728.2</v>
      </c>
      <c r="K130" s="62"/>
      <c r="L130" s="62">
        <v>2547.1999999999998</v>
      </c>
      <c r="M130" s="60">
        <v>2014</v>
      </c>
      <c r="N130" s="60">
        <v>2014</v>
      </c>
      <c r="O130" s="60"/>
      <c r="P130" s="60" t="s">
        <v>277</v>
      </c>
      <c r="Q130" s="60" t="s">
        <v>457</v>
      </c>
      <c r="R130" s="58"/>
      <c r="S130" s="1" t="str">
        <f>Q130</f>
        <v>Комитет по образованию администрации г. Мурманска</v>
      </c>
      <c r="T130" s="1">
        <f>M130</f>
        <v>2014</v>
      </c>
      <c r="U130" s="5">
        <f>H130/1000</f>
        <v>0</v>
      </c>
      <c r="V130" s="5">
        <f>I130/1000</f>
        <v>0.81899999999999995</v>
      </c>
      <c r="W130" s="5">
        <f>J130/1000</f>
        <v>1.7282</v>
      </c>
      <c r="X130" s="5">
        <f>K130/1000</f>
        <v>0</v>
      </c>
      <c r="Y130" s="5"/>
      <c r="Z130" s="5">
        <f>F130/1000</f>
        <v>0</v>
      </c>
      <c r="AA130" s="5">
        <f>L130/1000</f>
        <v>2.5471999999999997</v>
      </c>
      <c r="AB130" s="1" t="str">
        <f>P130</f>
        <v>ведутся работы</v>
      </c>
      <c r="AC130" s="15" t="s">
        <v>291</v>
      </c>
      <c r="AD130" s="1"/>
      <c r="AE130" s="1"/>
      <c r="AF130" s="159"/>
      <c r="AG130" s="159"/>
      <c r="AH130" s="159"/>
      <c r="AI130" s="159"/>
      <c r="AJ130" s="159"/>
      <c r="AK130" s="159"/>
      <c r="AL130" s="159"/>
      <c r="AM130" s="159"/>
      <c r="AN130" s="159"/>
      <c r="AO130" s="72"/>
      <c r="AP130" s="72"/>
      <c r="AQ130" s="52">
        <f>SUM(AR130:AU130)</f>
        <v>0</v>
      </c>
      <c r="AR130" s="52"/>
      <c r="AS130" s="52"/>
      <c r="AT130" s="52"/>
      <c r="AU130" s="52"/>
      <c r="AV130" s="52"/>
      <c r="AW130" s="15" t="s">
        <v>286</v>
      </c>
      <c r="AX130" s="52">
        <f>SUM(AY130:BB130)</f>
        <v>0</v>
      </c>
      <c r="AY130" s="52"/>
      <c r="AZ130" s="52"/>
      <c r="BA130" s="52"/>
      <c r="BB130" s="52"/>
      <c r="BC130" s="52"/>
    </row>
    <row r="131" spans="1:55" s="7" customFormat="1" ht="31.8" hidden="1" customHeight="1" outlineLevel="1" x14ac:dyDescent="0.3">
      <c r="A131" s="1"/>
      <c r="B131" s="1"/>
      <c r="C131" s="1"/>
      <c r="D131" s="95" t="s">
        <v>476</v>
      </c>
      <c r="E131" s="60" t="s">
        <v>282</v>
      </c>
      <c r="F131" s="62">
        <v>0</v>
      </c>
      <c r="G131" s="62">
        <v>4080.6</v>
      </c>
      <c r="H131" s="62"/>
      <c r="I131" s="62"/>
      <c r="J131" s="62">
        <v>4080.6</v>
      </c>
      <c r="K131" s="62"/>
      <c r="L131" s="62">
        <v>4080.6</v>
      </c>
      <c r="M131" s="60" t="s">
        <v>35</v>
      </c>
      <c r="N131" s="60">
        <v>2014</v>
      </c>
      <c r="O131" s="60"/>
      <c r="P131" s="60" t="s">
        <v>281</v>
      </c>
      <c r="Q131" s="60" t="s">
        <v>457</v>
      </c>
      <c r="R131" s="58"/>
      <c r="S131" s="1" t="str">
        <f>Q131</f>
        <v>Комитет по образованию администрации г. Мурманска</v>
      </c>
      <c r="T131" s="1" t="str">
        <f>M131</f>
        <v>2013-2014</v>
      </c>
      <c r="U131" s="5">
        <f>H131/1000</f>
        <v>0</v>
      </c>
      <c r="V131" s="5">
        <f>I131/1000</f>
        <v>0</v>
      </c>
      <c r="W131" s="5">
        <f>J131/1000</f>
        <v>4.0805999999999996</v>
      </c>
      <c r="X131" s="5">
        <f>K131/1000</f>
        <v>0</v>
      </c>
      <c r="Y131" s="5"/>
      <c r="Z131" s="5">
        <f>F131/1000</f>
        <v>0</v>
      </c>
      <c r="AA131" s="5">
        <f>L131/1000</f>
        <v>4.0805999999999996</v>
      </c>
      <c r="AB131" s="1" t="str">
        <f>P131</f>
        <v>объект сдан</v>
      </c>
      <c r="AC131" s="15" t="s">
        <v>291</v>
      </c>
      <c r="AD131" s="1"/>
      <c r="AE131" s="1"/>
      <c r="AF131" s="159"/>
      <c r="AG131" s="159"/>
      <c r="AH131" s="159"/>
      <c r="AI131" s="159"/>
      <c r="AJ131" s="159"/>
      <c r="AK131" s="159"/>
      <c r="AL131" s="159"/>
      <c r="AM131" s="159"/>
      <c r="AN131" s="159"/>
      <c r="AO131" s="72"/>
      <c r="AP131" s="72"/>
      <c r="AQ131" s="52">
        <f>SUM(AR131:AU131)</f>
        <v>0</v>
      </c>
      <c r="AR131" s="52"/>
      <c r="AS131" s="52"/>
      <c r="AT131" s="52"/>
      <c r="AU131" s="52"/>
      <c r="AV131" s="52"/>
      <c r="AW131" s="15" t="s">
        <v>286</v>
      </c>
      <c r="AX131" s="52">
        <f>SUM(AY131:BB131)</f>
        <v>0</v>
      </c>
      <c r="AY131" s="52"/>
      <c r="AZ131" s="52"/>
      <c r="BA131" s="52"/>
      <c r="BB131" s="52"/>
      <c r="BC131" s="52"/>
    </row>
    <row r="132" spans="1:55" s="7" customFormat="1" ht="31.8" hidden="1" customHeight="1" outlineLevel="1" x14ac:dyDescent="0.3">
      <c r="A132" s="1"/>
      <c r="B132" s="1"/>
      <c r="C132" s="1"/>
      <c r="D132" s="72" t="s">
        <v>475</v>
      </c>
      <c r="E132" s="60" t="s">
        <v>282</v>
      </c>
      <c r="F132" s="62">
        <v>8936.2000000000007</v>
      </c>
      <c r="G132" s="62">
        <v>3375.2</v>
      </c>
      <c r="H132" s="62"/>
      <c r="I132" s="62"/>
      <c r="J132" s="62">
        <v>3375.2</v>
      </c>
      <c r="K132" s="62"/>
      <c r="L132" s="62">
        <v>12311.4</v>
      </c>
      <c r="M132" s="60" t="s">
        <v>474</v>
      </c>
      <c r="N132" s="60">
        <v>2015</v>
      </c>
      <c r="O132" s="60" t="s">
        <v>473</v>
      </c>
      <c r="P132" s="60" t="s">
        <v>472</v>
      </c>
      <c r="Q132" s="60" t="s">
        <v>457</v>
      </c>
      <c r="R132" s="58"/>
      <c r="S132" s="1" t="str">
        <f>Q132</f>
        <v>Комитет по образованию администрации г. Мурманска</v>
      </c>
      <c r="T132" s="1" t="str">
        <f>M132</f>
        <v>2013      (1 этап), 2015         (2 этап)</v>
      </c>
      <c r="U132" s="5">
        <f>H132/1000</f>
        <v>0</v>
      </c>
      <c r="V132" s="5">
        <f>I132/1000</f>
        <v>0</v>
      </c>
      <c r="W132" s="5">
        <f>J132/1000</f>
        <v>3.3752</v>
      </c>
      <c r="X132" s="5">
        <f>K132/1000</f>
        <v>0</v>
      </c>
      <c r="Y132" s="5"/>
      <c r="Z132" s="5">
        <f>F132/1000</f>
        <v>8.9362000000000013</v>
      </c>
      <c r="AA132" s="5">
        <f>L132/1000</f>
        <v>12.311399999999999</v>
      </c>
      <c r="AB132" s="1" t="str">
        <f>P132</f>
        <v>1 этап закончен.</v>
      </c>
      <c r="AC132" s="15" t="s">
        <v>291</v>
      </c>
      <c r="AD132" s="1"/>
      <c r="AE132" s="1"/>
      <c r="AF132" s="159"/>
      <c r="AG132" s="159"/>
      <c r="AH132" s="159"/>
      <c r="AI132" s="159"/>
      <c r="AJ132" s="159"/>
      <c r="AK132" s="159"/>
      <c r="AL132" s="159"/>
      <c r="AM132" s="159"/>
      <c r="AN132" s="159"/>
      <c r="AO132" s="72"/>
      <c r="AP132" s="72" t="s">
        <v>471</v>
      </c>
      <c r="AQ132" s="52">
        <f>SUM(AR132:AU132)</f>
        <v>0</v>
      </c>
      <c r="AR132" s="52"/>
      <c r="AS132" s="52"/>
      <c r="AT132" s="52"/>
      <c r="AU132" s="52"/>
      <c r="AV132" s="52"/>
      <c r="AW132" s="15" t="s">
        <v>286</v>
      </c>
      <c r="AX132" s="52">
        <f>SUM(AY132:BB132)</f>
        <v>0</v>
      </c>
      <c r="AY132" s="52"/>
      <c r="AZ132" s="52"/>
      <c r="BA132" s="52"/>
      <c r="BB132" s="52"/>
      <c r="BC132" s="52"/>
    </row>
    <row r="133" spans="1:55" s="7" customFormat="1" ht="31.8" hidden="1" customHeight="1" outlineLevel="1" x14ac:dyDescent="0.3">
      <c r="A133" s="1"/>
      <c r="B133" s="1"/>
      <c r="C133" s="1"/>
      <c r="D133" s="95" t="s">
        <v>470</v>
      </c>
      <c r="E133" s="60" t="s">
        <v>282</v>
      </c>
      <c r="F133" s="62">
        <v>0</v>
      </c>
      <c r="G133" s="62">
        <v>6516.4</v>
      </c>
      <c r="H133" s="62"/>
      <c r="I133" s="62"/>
      <c r="J133" s="62">
        <v>6516.4</v>
      </c>
      <c r="K133" s="62"/>
      <c r="L133" s="62">
        <v>6516.4</v>
      </c>
      <c r="M133" s="60" t="s">
        <v>248</v>
      </c>
      <c r="N133" s="60">
        <v>2014</v>
      </c>
      <c r="O133" s="60"/>
      <c r="P133" s="60" t="s">
        <v>281</v>
      </c>
      <c r="Q133" s="60" t="s">
        <v>457</v>
      </c>
      <c r="R133" s="58"/>
      <c r="S133" s="1" t="str">
        <f>Q133</f>
        <v>Комитет по образованию администрации г. Мурманска</v>
      </c>
      <c r="T133" s="1" t="str">
        <f>M133</f>
        <v>2012-2014</v>
      </c>
      <c r="U133" s="5">
        <f>H133/1000</f>
        <v>0</v>
      </c>
      <c r="V133" s="5">
        <f>I133/1000</f>
        <v>0</v>
      </c>
      <c r="W133" s="5">
        <f>J133/1000</f>
        <v>6.5164</v>
      </c>
      <c r="X133" s="5">
        <f>K133/1000</f>
        <v>0</v>
      </c>
      <c r="Y133" s="5"/>
      <c r="Z133" s="5">
        <f>F133/1000</f>
        <v>0</v>
      </c>
      <c r="AA133" s="5">
        <f>L133/1000</f>
        <v>6.5164</v>
      </c>
      <c r="AB133" s="1" t="str">
        <f>P133</f>
        <v>объект сдан</v>
      </c>
      <c r="AC133" s="15" t="s">
        <v>291</v>
      </c>
      <c r="AD133" s="1"/>
      <c r="AE133" s="1"/>
      <c r="AF133" s="159"/>
      <c r="AG133" s="159"/>
      <c r="AH133" s="159"/>
      <c r="AI133" s="159"/>
      <c r="AJ133" s="159"/>
      <c r="AK133" s="159"/>
      <c r="AL133" s="159"/>
      <c r="AM133" s="159"/>
      <c r="AN133" s="159"/>
      <c r="AO133" s="72"/>
      <c r="AP133" s="72"/>
      <c r="AQ133" s="52">
        <f>SUM(AR133:AU133)</f>
        <v>0</v>
      </c>
      <c r="AR133" s="52"/>
      <c r="AS133" s="52"/>
      <c r="AT133" s="52"/>
      <c r="AU133" s="52"/>
      <c r="AV133" s="52"/>
      <c r="AW133" s="15" t="s">
        <v>286</v>
      </c>
      <c r="AX133" s="52">
        <f>SUM(AY133:BB133)</f>
        <v>0</v>
      </c>
      <c r="AY133" s="52"/>
      <c r="AZ133" s="52"/>
      <c r="BA133" s="52"/>
      <c r="BB133" s="52"/>
      <c r="BC133" s="52"/>
    </row>
    <row r="134" spans="1:55" s="7" customFormat="1" ht="31.8" hidden="1" customHeight="1" outlineLevel="1" x14ac:dyDescent="0.3">
      <c r="A134" s="1"/>
      <c r="B134" s="1"/>
      <c r="C134" s="1"/>
      <c r="D134" s="95" t="s">
        <v>469</v>
      </c>
      <c r="E134" s="60" t="s">
        <v>282</v>
      </c>
      <c r="F134" s="62">
        <v>0</v>
      </c>
      <c r="G134" s="62">
        <v>4144.7</v>
      </c>
      <c r="H134" s="62"/>
      <c r="I134" s="62">
        <v>1042.0999999999999</v>
      </c>
      <c r="J134" s="62">
        <v>3102.6</v>
      </c>
      <c r="K134" s="62"/>
      <c r="L134" s="62">
        <v>4144.7</v>
      </c>
      <c r="M134" s="60" t="s">
        <v>35</v>
      </c>
      <c r="N134" s="60">
        <v>2014</v>
      </c>
      <c r="O134" s="60"/>
      <c r="P134" s="60" t="s">
        <v>281</v>
      </c>
      <c r="Q134" s="60" t="s">
        <v>457</v>
      </c>
      <c r="R134" s="58"/>
      <c r="S134" s="1" t="str">
        <f>Q134</f>
        <v>Комитет по образованию администрации г. Мурманска</v>
      </c>
      <c r="T134" s="1" t="str">
        <f>M134</f>
        <v>2013-2014</v>
      </c>
      <c r="U134" s="5">
        <f>H134/1000</f>
        <v>0</v>
      </c>
      <c r="V134" s="5">
        <f>I134/1000</f>
        <v>1.0420999999999998</v>
      </c>
      <c r="W134" s="5">
        <f>J134/1000</f>
        <v>3.1025999999999998</v>
      </c>
      <c r="X134" s="5">
        <f>K134/1000</f>
        <v>0</v>
      </c>
      <c r="Y134" s="5"/>
      <c r="Z134" s="5">
        <f>F134/1000</f>
        <v>0</v>
      </c>
      <c r="AA134" s="5">
        <f>L134/1000</f>
        <v>4.1446999999999994</v>
      </c>
      <c r="AB134" s="1" t="str">
        <f>P134</f>
        <v>объект сдан</v>
      </c>
      <c r="AC134" s="15" t="s">
        <v>291</v>
      </c>
      <c r="AD134" s="1"/>
      <c r="AE134" s="1"/>
      <c r="AF134" s="159"/>
      <c r="AG134" s="159"/>
      <c r="AH134" s="159"/>
      <c r="AI134" s="159"/>
      <c r="AJ134" s="159"/>
      <c r="AK134" s="159"/>
      <c r="AL134" s="159"/>
      <c r="AM134" s="159"/>
      <c r="AN134" s="159"/>
      <c r="AO134" s="72"/>
      <c r="AP134" s="72"/>
      <c r="AQ134" s="52">
        <f>SUM(AR134:AU134)</f>
        <v>0</v>
      </c>
      <c r="AR134" s="52"/>
      <c r="AS134" s="52"/>
      <c r="AT134" s="52"/>
      <c r="AU134" s="52"/>
      <c r="AV134" s="52"/>
      <c r="AW134" s="15" t="s">
        <v>286</v>
      </c>
      <c r="AX134" s="52">
        <f>SUM(AY134:BB134)</f>
        <v>0</v>
      </c>
      <c r="AY134" s="52"/>
      <c r="AZ134" s="52"/>
      <c r="BA134" s="52"/>
      <c r="BB134" s="52"/>
      <c r="BC134" s="52"/>
    </row>
    <row r="135" spans="1:55" s="7" customFormat="1" ht="31.8" hidden="1" customHeight="1" outlineLevel="1" x14ac:dyDescent="0.3">
      <c r="A135" s="1"/>
      <c r="B135" s="1"/>
      <c r="C135" s="1"/>
      <c r="D135" s="95" t="s">
        <v>468</v>
      </c>
      <c r="E135" s="60" t="s">
        <v>282</v>
      </c>
      <c r="F135" s="62">
        <v>0</v>
      </c>
      <c r="G135" s="62">
        <v>3680.1</v>
      </c>
      <c r="H135" s="62"/>
      <c r="I135" s="62"/>
      <c r="J135" s="62">
        <v>3680.1</v>
      </c>
      <c r="K135" s="62"/>
      <c r="L135" s="62">
        <v>3680.1</v>
      </c>
      <c r="M135" s="60" t="s">
        <v>35</v>
      </c>
      <c r="N135" s="60">
        <v>2014</v>
      </c>
      <c r="O135" s="60"/>
      <c r="P135" s="60" t="s">
        <v>277</v>
      </c>
      <c r="Q135" s="60" t="s">
        <v>457</v>
      </c>
      <c r="R135" s="58"/>
      <c r="S135" s="1" t="str">
        <f>Q135</f>
        <v>Комитет по образованию администрации г. Мурманска</v>
      </c>
      <c r="T135" s="1" t="str">
        <f>M135</f>
        <v>2013-2014</v>
      </c>
      <c r="U135" s="5">
        <f>H135/1000</f>
        <v>0</v>
      </c>
      <c r="V135" s="5">
        <f>I135/1000</f>
        <v>0</v>
      </c>
      <c r="W135" s="5">
        <f>J135/1000</f>
        <v>3.6800999999999999</v>
      </c>
      <c r="X135" s="5">
        <f>K135/1000</f>
        <v>0</v>
      </c>
      <c r="Y135" s="5"/>
      <c r="Z135" s="5">
        <f>F135/1000</f>
        <v>0</v>
      </c>
      <c r="AA135" s="5">
        <f>L135/1000</f>
        <v>3.6800999999999999</v>
      </c>
      <c r="AB135" s="1" t="str">
        <f>P135</f>
        <v>ведутся работы</v>
      </c>
      <c r="AC135" s="15" t="s">
        <v>291</v>
      </c>
      <c r="AD135" s="1"/>
      <c r="AE135" s="1"/>
      <c r="AF135" s="159"/>
      <c r="AG135" s="159"/>
      <c r="AH135" s="159"/>
      <c r="AI135" s="159"/>
      <c r="AJ135" s="159"/>
      <c r="AK135" s="159"/>
      <c r="AL135" s="159"/>
      <c r="AM135" s="159"/>
      <c r="AN135" s="159"/>
      <c r="AO135" s="72"/>
      <c r="AP135" s="72"/>
      <c r="AQ135" s="52">
        <f>SUM(AR135:AU135)</f>
        <v>0</v>
      </c>
      <c r="AR135" s="52"/>
      <c r="AS135" s="52"/>
      <c r="AT135" s="52"/>
      <c r="AU135" s="52"/>
      <c r="AV135" s="52"/>
      <c r="AW135" s="15" t="s">
        <v>286</v>
      </c>
      <c r="AX135" s="52">
        <f>SUM(AY135:BB135)</f>
        <v>0</v>
      </c>
      <c r="AY135" s="52"/>
      <c r="AZ135" s="52"/>
      <c r="BA135" s="52"/>
      <c r="BB135" s="52"/>
      <c r="BC135" s="52"/>
    </row>
    <row r="136" spans="1:55" s="7" customFormat="1" ht="33.6" hidden="1" customHeight="1" outlineLevel="1" x14ac:dyDescent="0.3">
      <c r="A136" s="1"/>
      <c r="B136" s="1"/>
      <c r="C136" s="1"/>
      <c r="D136" s="95" t="s">
        <v>467</v>
      </c>
      <c r="E136" s="60" t="s">
        <v>282</v>
      </c>
      <c r="F136" s="62">
        <v>0</v>
      </c>
      <c r="G136" s="62">
        <v>2163.5</v>
      </c>
      <c r="H136" s="62"/>
      <c r="I136" s="62"/>
      <c r="J136" s="62">
        <v>2163.5</v>
      </c>
      <c r="K136" s="62"/>
      <c r="L136" s="62">
        <v>2163.5</v>
      </c>
      <c r="M136" s="60">
        <v>2014</v>
      </c>
      <c r="N136" s="60">
        <v>2014</v>
      </c>
      <c r="O136" s="60"/>
      <c r="P136" s="60" t="s">
        <v>281</v>
      </c>
      <c r="Q136" s="60" t="s">
        <v>457</v>
      </c>
      <c r="R136" s="58"/>
      <c r="S136" s="1" t="str">
        <f>Q136</f>
        <v>Комитет по образованию администрации г. Мурманска</v>
      </c>
      <c r="T136" s="1">
        <f>M136</f>
        <v>2014</v>
      </c>
      <c r="U136" s="5">
        <f>H136/1000</f>
        <v>0</v>
      </c>
      <c r="V136" s="5">
        <f>I136/1000</f>
        <v>0</v>
      </c>
      <c r="W136" s="5">
        <f>J136/1000</f>
        <v>2.1635</v>
      </c>
      <c r="X136" s="5">
        <f>K136/1000</f>
        <v>0</v>
      </c>
      <c r="Y136" s="5"/>
      <c r="Z136" s="5">
        <f>F136/1000</f>
        <v>0</v>
      </c>
      <c r="AA136" s="5">
        <f>L136/1000</f>
        <v>2.1635</v>
      </c>
      <c r="AB136" s="1" t="str">
        <f>P136</f>
        <v>объект сдан</v>
      </c>
      <c r="AC136" s="15" t="s">
        <v>291</v>
      </c>
      <c r="AD136" s="1"/>
      <c r="AE136" s="1"/>
      <c r="AF136" s="159"/>
      <c r="AG136" s="159"/>
      <c r="AH136" s="159"/>
      <c r="AI136" s="159"/>
      <c r="AJ136" s="159"/>
      <c r="AK136" s="159"/>
      <c r="AL136" s="159"/>
      <c r="AM136" s="159"/>
      <c r="AN136" s="159"/>
      <c r="AO136" s="72"/>
      <c r="AP136" s="72"/>
      <c r="AQ136" s="52">
        <f>SUM(AR136:AU136)</f>
        <v>0</v>
      </c>
      <c r="AR136" s="52"/>
      <c r="AS136" s="52"/>
      <c r="AT136" s="52"/>
      <c r="AU136" s="52"/>
      <c r="AV136" s="52"/>
      <c r="AW136" s="15" t="s">
        <v>286</v>
      </c>
      <c r="AX136" s="52">
        <f>SUM(AY136:BB136)</f>
        <v>0</v>
      </c>
      <c r="AY136" s="52"/>
      <c r="AZ136" s="52"/>
      <c r="BA136" s="52"/>
      <c r="BB136" s="52"/>
      <c r="BC136" s="52"/>
    </row>
    <row r="137" spans="1:55" s="7" customFormat="1" ht="33.6" hidden="1" customHeight="1" outlineLevel="1" x14ac:dyDescent="0.3">
      <c r="A137" s="1"/>
      <c r="B137" s="1"/>
      <c r="C137" s="1"/>
      <c r="D137" s="95" t="s">
        <v>466</v>
      </c>
      <c r="E137" s="60" t="s">
        <v>282</v>
      </c>
      <c r="F137" s="62">
        <v>0</v>
      </c>
      <c r="G137" s="62">
        <v>3241.9</v>
      </c>
      <c r="H137" s="62"/>
      <c r="I137" s="62">
        <v>825</v>
      </c>
      <c r="J137" s="62">
        <v>2416.9</v>
      </c>
      <c r="K137" s="62"/>
      <c r="L137" s="62">
        <v>3241.9</v>
      </c>
      <c r="M137" s="60">
        <v>2014</v>
      </c>
      <c r="N137" s="60">
        <v>2014</v>
      </c>
      <c r="O137" s="60"/>
      <c r="P137" s="60" t="s">
        <v>277</v>
      </c>
      <c r="Q137" s="60" t="s">
        <v>457</v>
      </c>
      <c r="R137" s="58"/>
      <c r="S137" s="1" t="str">
        <f>Q137</f>
        <v>Комитет по образованию администрации г. Мурманска</v>
      </c>
      <c r="T137" s="1">
        <f>M137</f>
        <v>2014</v>
      </c>
      <c r="U137" s="5">
        <f>H137/1000</f>
        <v>0</v>
      </c>
      <c r="V137" s="5">
        <f>I137/1000</f>
        <v>0.82499999999999996</v>
      </c>
      <c r="W137" s="5">
        <f>J137/1000</f>
        <v>2.4169</v>
      </c>
      <c r="X137" s="5">
        <f>K137/1000</f>
        <v>0</v>
      </c>
      <c r="Y137" s="5"/>
      <c r="Z137" s="5">
        <f>F137/1000</f>
        <v>0</v>
      </c>
      <c r="AA137" s="5">
        <f>L137/1000</f>
        <v>3.2419000000000002</v>
      </c>
      <c r="AB137" s="1" t="str">
        <f>P137</f>
        <v>ведутся работы</v>
      </c>
      <c r="AC137" s="15" t="s">
        <v>291</v>
      </c>
      <c r="AD137" s="1"/>
      <c r="AE137" s="1"/>
      <c r="AF137" s="159"/>
      <c r="AG137" s="159"/>
      <c r="AH137" s="159"/>
      <c r="AI137" s="159"/>
      <c r="AJ137" s="159"/>
      <c r="AK137" s="159"/>
      <c r="AL137" s="159"/>
      <c r="AM137" s="159"/>
      <c r="AN137" s="159"/>
      <c r="AO137" s="72"/>
      <c r="AP137" s="72"/>
      <c r="AQ137" s="52">
        <f>SUM(AR137:AU137)</f>
        <v>0</v>
      </c>
      <c r="AR137" s="52"/>
      <c r="AS137" s="52"/>
      <c r="AT137" s="52"/>
      <c r="AU137" s="52"/>
      <c r="AV137" s="52"/>
      <c r="AW137" s="15" t="s">
        <v>286</v>
      </c>
      <c r="AX137" s="52">
        <f>SUM(AY137:BB137)</f>
        <v>0</v>
      </c>
      <c r="AY137" s="52"/>
      <c r="AZ137" s="52"/>
      <c r="BA137" s="52"/>
      <c r="BB137" s="52"/>
      <c r="BC137" s="52"/>
    </row>
    <row r="138" spans="1:55" s="7" customFormat="1" ht="33.6" hidden="1" customHeight="1" outlineLevel="1" x14ac:dyDescent="0.3">
      <c r="A138" s="1"/>
      <c r="B138" s="1"/>
      <c r="C138" s="1"/>
      <c r="D138" s="72" t="s">
        <v>465</v>
      </c>
      <c r="E138" s="60" t="s">
        <v>282</v>
      </c>
      <c r="F138" s="62">
        <v>7800</v>
      </c>
      <c r="G138" s="62"/>
      <c r="H138" s="62"/>
      <c r="I138" s="62"/>
      <c r="J138" s="62"/>
      <c r="K138" s="62"/>
      <c r="L138" s="62">
        <v>7800</v>
      </c>
      <c r="M138" s="60">
        <v>2014</v>
      </c>
      <c r="N138" s="60">
        <v>2015</v>
      </c>
      <c r="O138" s="60" t="s">
        <v>464</v>
      </c>
      <c r="P138" s="60" t="s">
        <v>277</v>
      </c>
      <c r="Q138" s="60" t="s">
        <v>457</v>
      </c>
      <c r="R138" s="58"/>
      <c r="S138" s="1" t="str">
        <f>Q138</f>
        <v>Комитет по образованию администрации г. Мурманска</v>
      </c>
      <c r="T138" s="1">
        <f>M138</f>
        <v>2014</v>
      </c>
      <c r="U138" s="5">
        <f>H138/1000</f>
        <v>0</v>
      </c>
      <c r="V138" s="5">
        <f>I138/1000</f>
        <v>0</v>
      </c>
      <c r="W138" s="5">
        <f>J138/1000</f>
        <v>0</v>
      </c>
      <c r="X138" s="5">
        <f>K138/1000</f>
        <v>0</v>
      </c>
      <c r="Y138" s="5"/>
      <c r="Z138" s="5">
        <f>F138/1000</f>
        <v>7.8</v>
      </c>
      <c r="AA138" s="5">
        <f>L138/1000</f>
        <v>7.8</v>
      </c>
      <c r="AB138" s="1" t="str">
        <f>P138</f>
        <v>ведутся работы</v>
      </c>
      <c r="AC138" s="15" t="s">
        <v>291</v>
      </c>
      <c r="AD138" s="1"/>
      <c r="AE138" s="1"/>
      <c r="AF138" s="159"/>
      <c r="AG138" s="159"/>
      <c r="AH138" s="159"/>
      <c r="AI138" s="159"/>
      <c r="AJ138" s="159"/>
      <c r="AK138" s="159"/>
      <c r="AL138" s="159"/>
      <c r="AM138" s="159"/>
      <c r="AN138" s="159"/>
      <c r="AO138" s="72"/>
      <c r="AP138" s="72" t="s">
        <v>463</v>
      </c>
      <c r="AQ138" s="52">
        <f>SUM(AR138:AU138)</f>
        <v>0</v>
      </c>
      <c r="AR138" s="52"/>
      <c r="AS138" s="52"/>
      <c r="AT138" s="52"/>
      <c r="AU138" s="52"/>
      <c r="AV138" s="52"/>
      <c r="AW138" s="15" t="s">
        <v>286</v>
      </c>
      <c r="AX138" s="52">
        <f>SUM(AY138:BB138)</f>
        <v>0</v>
      </c>
      <c r="AY138" s="52"/>
      <c r="AZ138" s="52"/>
      <c r="BA138" s="52"/>
      <c r="BB138" s="52"/>
      <c r="BC138" s="52"/>
    </row>
    <row r="139" spans="1:55" s="7" customFormat="1" ht="33.6" hidden="1" customHeight="1" outlineLevel="1" x14ac:dyDescent="0.3">
      <c r="A139" s="1"/>
      <c r="B139" s="1"/>
      <c r="C139" s="1"/>
      <c r="D139" s="95" t="s">
        <v>462</v>
      </c>
      <c r="E139" s="60" t="s">
        <v>282</v>
      </c>
      <c r="F139" s="62">
        <v>0</v>
      </c>
      <c r="G139" s="62">
        <v>4627.3</v>
      </c>
      <c r="H139" s="62"/>
      <c r="I139" s="62"/>
      <c r="J139" s="62">
        <v>4627.3</v>
      </c>
      <c r="K139" s="62"/>
      <c r="L139" s="62">
        <v>4627.3</v>
      </c>
      <c r="M139" s="60">
        <v>2014</v>
      </c>
      <c r="N139" s="60">
        <v>2014</v>
      </c>
      <c r="O139" s="60"/>
      <c r="P139" s="60" t="s">
        <v>281</v>
      </c>
      <c r="Q139" s="60" t="s">
        <v>457</v>
      </c>
      <c r="R139" s="58"/>
      <c r="S139" s="1" t="str">
        <f>Q139</f>
        <v>Комитет по образованию администрации г. Мурманска</v>
      </c>
      <c r="T139" s="1">
        <f>M139</f>
        <v>2014</v>
      </c>
      <c r="U139" s="5">
        <f>H139/1000</f>
        <v>0</v>
      </c>
      <c r="V139" s="5">
        <f>I139/1000</f>
        <v>0</v>
      </c>
      <c r="W139" s="5">
        <f>J139/1000</f>
        <v>4.6273</v>
      </c>
      <c r="X139" s="5">
        <f>K139/1000</f>
        <v>0</v>
      </c>
      <c r="Y139" s="5"/>
      <c r="Z139" s="5">
        <f>F139/1000</f>
        <v>0</v>
      </c>
      <c r="AA139" s="5">
        <f>L139/1000</f>
        <v>4.6273</v>
      </c>
      <c r="AB139" s="1" t="str">
        <f>P139</f>
        <v>объект сдан</v>
      </c>
      <c r="AC139" s="15" t="s">
        <v>291</v>
      </c>
      <c r="AD139" s="1"/>
      <c r="AE139" s="1"/>
      <c r="AF139" s="159"/>
      <c r="AG139" s="159"/>
      <c r="AH139" s="159"/>
      <c r="AI139" s="159"/>
      <c r="AJ139" s="159"/>
      <c r="AK139" s="159"/>
      <c r="AL139" s="159"/>
      <c r="AM139" s="159"/>
      <c r="AN139" s="159"/>
      <c r="AO139" s="72"/>
      <c r="AP139" s="72"/>
      <c r="AQ139" s="52">
        <f>SUM(AR139:AU139)</f>
        <v>0</v>
      </c>
      <c r="AR139" s="52"/>
      <c r="AS139" s="52"/>
      <c r="AT139" s="52"/>
      <c r="AU139" s="52"/>
      <c r="AV139" s="52"/>
      <c r="AW139" s="15" t="s">
        <v>286</v>
      </c>
      <c r="AX139" s="52">
        <f>SUM(AY139:BB139)</f>
        <v>0</v>
      </c>
      <c r="AY139" s="52"/>
      <c r="AZ139" s="52"/>
      <c r="BA139" s="52"/>
      <c r="BB139" s="52"/>
      <c r="BC139" s="52"/>
    </row>
    <row r="140" spans="1:55" s="7" customFormat="1" ht="33.6" hidden="1" customHeight="1" outlineLevel="1" x14ac:dyDescent="0.3">
      <c r="A140" s="1"/>
      <c r="B140" s="1"/>
      <c r="C140" s="1"/>
      <c r="D140" s="95" t="s">
        <v>461</v>
      </c>
      <c r="E140" s="60" t="s">
        <v>282</v>
      </c>
      <c r="F140" s="62">
        <v>0</v>
      </c>
      <c r="G140" s="62">
        <v>1662.3</v>
      </c>
      <c r="H140" s="62"/>
      <c r="I140" s="62"/>
      <c r="J140" s="62">
        <v>1662.3</v>
      </c>
      <c r="K140" s="62"/>
      <c r="L140" s="62">
        <v>1662.3</v>
      </c>
      <c r="M140" s="60">
        <v>2014</v>
      </c>
      <c r="N140" s="60">
        <v>2014</v>
      </c>
      <c r="O140" s="60"/>
      <c r="P140" s="60" t="s">
        <v>281</v>
      </c>
      <c r="Q140" s="60" t="s">
        <v>457</v>
      </c>
      <c r="R140" s="58"/>
      <c r="S140" s="1" t="str">
        <f>Q140</f>
        <v>Комитет по образованию администрации г. Мурманска</v>
      </c>
      <c r="T140" s="1">
        <f>M140</f>
        <v>2014</v>
      </c>
      <c r="U140" s="5">
        <f>H140/1000</f>
        <v>0</v>
      </c>
      <c r="V140" s="5">
        <f>I140/1000</f>
        <v>0</v>
      </c>
      <c r="W140" s="5">
        <f>J140/1000</f>
        <v>1.6622999999999999</v>
      </c>
      <c r="X140" s="5">
        <f>K140/1000</f>
        <v>0</v>
      </c>
      <c r="Y140" s="5"/>
      <c r="Z140" s="5">
        <f>F140/1000</f>
        <v>0</v>
      </c>
      <c r="AA140" s="5">
        <f>L140/1000</f>
        <v>1.6622999999999999</v>
      </c>
      <c r="AB140" s="1" t="str">
        <f>P140</f>
        <v>объект сдан</v>
      </c>
      <c r="AC140" s="15" t="s">
        <v>291</v>
      </c>
      <c r="AD140" s="1"/>
      <c r="AE140" s="1"/>
      <c r="AF140" s="159"/>
      <c r="AG140" s="159"/>
      <c r="AH140" s="159"/>
      <c r="AI140" s="159"/>
      <c r="AJ140" s="159"/>
      <c r="AK140" s="159"/>
      <c r="AL140" s="159"/>
      <c r="AM140" s="159"/>
      <c r="AN140" s="159"/>
      <c r="AO140" s="72"/>
      <c r="AP140" s="72"/>
      <c r="AQ140" s="52">
        <f>SUM(AR140:AU140)</f>
        <v>0</v>
      </c>
      <c r="AR140" s="52"/>
      <c r="AS140" s="52"/>
      <c r="AT140" s="52"/>
      <c r="AU140" s="52"/>
      <c r="AV140" s="52"/>
      <c r="AW140" s="15" t="s">
        <v>286</v>
      </c>
      <c r="AX140" s="52">
        <f>SUM(AY140:BB140)</f>
        <v>0</v>
      </c>
      <c r="AY140" s="52"/>
      <c r="AZ140" s="52"/>
      <c r="BA140" s="52"/>
      <c r="BB140" s="52"/>
      <c r="BC140" s="52"/>
    </row>
    <row r="141" spans="1:55" s="7" customFormat="1" ht="33.6" hidden="1" customHeight="1" outlineLevel="1" x14ac:dyDescent="0.3">
      <c r="A141" s="1"/>
      <c r="B141" s="1"/>
      <c r="C141" s="1"/>
      <c r="D141" s="95" t="s">
        <v>460</v>
      </c>
      <c r="E141" s="60" t="s">
        <v>282</v>
      </c>
      <c r="F141" s="62">
        <v>0</v>
      </c>
      <c r="G141" s="62">
        <v>1494.9</v>
      </c>
      <c r="H141" s="62"/>
      <c r="I141" s="62"/>
      <c r="J141" s="62">
        <v>1494.9</v>
      </c>
      <c r="K141" s="62"/>
      <c r="L141" s="62">
        <v>1494.9</v>
      </c>
      <c r="M141" s="60">
        <v>2014</v>
      </c>
      <c r="N141" s="60">
        <v>2014</v>
      </c>
      <c r="O141" s="60"/>
      <c r="P141" s="60" t="s">
        <v>281</v>
      </c>
      <c r="Q141" s="60" t="s">
        <v>457</v>
      </c>
      <c r="R141" s="58"/>
      <c r="S141" s="1" t="str">
        <f>Q141</f>
        <v>Комитет по образованию администрации г. Мурманска</v>
      </c>
      <c r="T141" s="1">
        <f>M141</f>
        <v>2014</v>
      </c>
      <c r="U141" s="5">
        <f>H141/1000</f>
        <v>0</v>
      </c>
      <c r="V141" s="5">
        <f>I141/1000</f>
        <v>0</v>
      </c>
      <c r="W141" s="5">
        <f>J141/1000</f>
        <v>1.4949000000000001</v>
      </c>
      <c r="X141" s="5">
        <f>K141/1000</f>
        <v>0</v>
      </c>
      <c r="Y141" s="5"/>
      <c r="Z141" s="5">
        <f>F141/1000</f>
        <v>0</v>
      </c>
      <c r="AA141" s="5">
        <f>L141/1000</f>
        <v>1.4949000000000001</v>
      </c>
      <c r="AB141" s="1" t="str">
        <f>P141</f>
        <v>объект сдан</v>
      </c>
      <c r="AC141" s="15" t="s">
        <v>291</v>
      </c>
      <c r="AD141" s="1"/>
      <c r="AE141" s="1"/>
      <c r="AF141" s="159"/>
      <c r="AG141" s="159"/>
      <c r="AH141" s="159"/>
      <c r="AI141" s="159"/>
      <c r="AJ141" s="159"/>
      <c r="AK141" s="159"/>
      <c r="AL141" s="159"/>
      <c r="AM141" s="159"/>
      <c r="AN141" s="159"/>
      <c r="AO141" s="72"/>
      <c r="AP141" s="72"/>
      <c r="AQ141" s="52">
        <f>SUM(AR141:AU141)</f>
        <v>0</v>
      </c>
      <c r="AR141" s="52"/>
      <c r="AS141" s="52"/>
      <c r="AT141" s="52"/>
      <c r="AU141" s="52"/>
      <c r="AV141" s="52"/>
      <c r="AW141" s="15" t="s">
        <v>286</v>
      </c>
      <c r="AX141" s="52">
        <f>SUM(AY141:BB141)</f>
        <v>0</v>
      </c>
      <c r="AY141" s="52"/>
      <c r="AZ141" s="52"/>
      <c r="BA141" s="52"/>
      <c r="BB141" s="52"/>
      <c r="BC141" s="52"/>
    </row>
    <row r="142" spans="1:55" s="7" customFormat="1" ht="27.6" hidden="1" customHeight="1" outlineLevel="1" x14ac:dyDescent="0.3">
      <c r="A142" s="1"/>
      <c r="B142" s="1"/>
      <c r="C142" s="1"/>
      <c r="D142" s="95" t="s">
        <v>459</v>
      </c>
      <c r="E142" s="60" t="s">
        <v>282</v>
      </c>
      <c r="F142" s="62">
        <v>0</v>
      </c>
      <c r="G142" s="62">
        <v>1758.2</v>
      </c>
      <c r="H142" s="62"/>
      <c r="I142" s="62"/>
      <c r="J142" s="62">
        <v>1758.2</v>
      </c>
      <c r="K142" s="62"/>
      <c r="L142" s="62">
        <v>1758.2</v>
      </c>
      <c r="M142" s="60">
        <v>2014</v>
      </c>
      <c r="N142" s="60">
        <v>2014</v>
      </c>
      <c r="O142" s="60"/>
      <c r="P142" s="60" t="s">
        <v>277</v>
      </c>
      <c r="Q142" s="60" t="s">
        <v>457</v>
      </c>
      <c r="R142" s="58"/>
      <c r="S142" s="1" t="str">
        <f>Q142</f>
        <v>Комитет по образованию администрации г. Мурманска</v>
      </c>
      <c r="T142" s="1">
        <f>M142</f>
        <v>2014</v>
      </c>
      <c r="U142" s="5">
        <f>H142/1000</f>
        <v>0</v>
      </c>
      <c r="V142" s="5">
        <f>I142/1000</f>
        <v>0</v>
      </c>
      <c r="W142" s="5">
        <f>J142/1000</f>
        <v>1.7582</v>
      </c>
      <c r="X142" s="5">
        <f>K142/1000</f>
        <v>0</v>
      </c>
      <c r="Y142" s="5"/>
      <c r="Z142" s="5">
        <f>F142/1000</f>
        <v>0</v>
      </c>
      <c r="AA142" s="5">
        <f>L142/1000</f>
        <v>1.7582</v>
      </c>
      <c r="AB142" s="1" t="str">
        <f>P142</f>
        <v>ведутся работы</v>
      </c>
      <c r="AC142" s="15" t="s">
        <v>291</v>
      </c>
      <c r="AD142" s="1"/>
      <c r="AE142" s="1"/>
      <c r="AF142" s="159"/>
      <c r="AG142" s="159"/>
      <c r="AH142" s="159"/>
      <c r="AI142" s="159"/>
      <c r="AJ142" s="159"/>
      <c r="AK142" s="159"/>
      <c r="AL142" s="159"/>
      <c r="AM142" s="159"/>
      <c r="AN142" s="159"/>
      <c r="AO142" s="72"/>
      <c r="AP142" s="72"/>
      <c r="AQ142" s="52">
        <f>SUM(AR142:AU142)</f>
        <v>0</v>
      </c>
      <c r="AR142" s="52"/>
      <c r="AS142" s="52"/>
      <c r="AT142" s="52"/>
      <c r="AU142" s="52"/>
      <c r="AV142" s="52"/>
      <c r="AW142" s="15" t="s">
        <v>286</v>
      </c>
      <c r="AX142" s="52">
        <f>SUM(AY142:BB142)</f>
        <v>0</v>
      </c>
      <c r="AY142" s="52"/>
      <c r="AZ142" s="52"/>
      <c r="BA142" s="52"/>
      <c r="BB142" s="52"/>
      <c r="BC142" s="52"/>
    </row>
    <row r="143" spans="1:55" s="7" customFormat="1" ht="27.6" hidden="1" customHeight="1" outlineLevel="1" x14ac:dyDescent="0.3">
      <c r="A143" s="1"/>
      <c r="B143" s="1"/>
      <c r="C143" s="1"/>
      <c r="D143" s="95" t="s">
        <v>458</v>
      </c>
      <c r="E143" s="60" t="s">
        <v>282</v>
      </c>
      <c r="F143" s="62">
        <v>0</v>
      </c>
      <c r="G143" s="62">
        <v>3199.4</v>
      </c>
      <c r="H143" s="62"/>
      <c r="I143" s="62">
        <v>987.6</v>
      </c>
      <c r="J143" s="62">
        <v>2211.8000000000002</v>
      </c>
      <c r="K143" s="62"/>
      <c r="L143" s="62">
        <v>3199.4</v>
      </c>
      <c r="M143" s="60">
        <v>2014</v>
      </c>
      <c r="N143" s="60">
        <v>2014</v>
      </c>
      <c r="O143" s="60"/>
      <c r="P143" s="60" t="s">
        <v>277</v>
      </c>
      <c r="Q143" s="60" t="s">
        <v>457</v>
      </c>
      <c r="R143" s="58"/>
      <c r="S143" s="1" t="str">
        <f>Q143</f>
        <v>Комитет по образованию администрации г. Мурманска</v>
      </c>
      <c r="T143" s="1">
        <f>M143</f>
        <v>2014</v>
      </c>
      <c r="U143" s="5">
        <f>H143/1000</f>
        <v>0</v>
      </c>
      <c r="V143" s="5">
        <f>I143/1000</f>
        <v>0.98760000000000003</v>
      </c>
      <c r="W143" s="5">
        <f>J143/1000</f>
        <v>2.2118000000000002</v>
      </c>
      <c r="X143" s="5">
        <f>K143/1000</f>
        <v>0</v>
      </c>
      <c r="Y143" s="5"/>
      <c r="Z143" s="5">
        <f>F143/1000</f>
        <v>0</v>
      </c>
      <c r="AA143" s="5">
        <f>L143/1000</f>
        <v>3.1994000000000002</v>
      </c>
      <c r="AB143" s="1" t="str">
        <f>P143</f>
        <v>ведутся работы</v>
      </c>
      <c r="AC143" s="15" t="s">
        <v>291</v>
      </c>
      <c r="AD143" s="1"/>
      <c r="AE143" s="1"/>
      <c r="AF143" s="159"/>
      <c r="AG143" s="159"/>
      <c r="AH143" s="159"/>
      <c r="AI143" s="159"/>
      <c r="AJ143" s="159"/>
      <c r="AK143" s="159"/>
      <c r="AL143" s="159"/>
      <c r="AM143" s="159"/>
      <c r="AN143" s="159"/>
      <c r="AO143" s="72"/>
      <c r="AP143" s="72"/>
      <c r="AQ143" s="52">
        <f>SUM(AR143:AU143)</f>
        <v>0</v>
      </c>
      <c r="AR143" s="52"/>
      <c r="AS143" s="52"/>
      <c r="AT143" s="52"/>
      <c r="AU143" s="52"/>
      <c r="AV143" s="52"/>
      <c r="AW143" s="15" t="s">
        <v>286</v>
      </c>
      <c r="AX143" s="52">
        <f>SUM(AY143:BB143)</f>
        <v>0</v>
      </c>
      <c r="AY143" s="52"/>
      <c r="AZ143" s="52"/>
      <c r="BA143" s="52"/>
      <c r="BB143" s="52"/>
      <c r="BC143" s="52"/>
    </row>
    <row r="144" spans="1:55" s="7" customFormat="1" ht="27.6" hidden="1" customHeight="1" outlineLevel="1" x14ac:dyDescent="0.3">
      <c r="A144" s="1"/>
      <c r="B144" s="1"/>
      <c r="C144" s="1"/>
      <c r="D144" s="72" t="s">
        <v>456</v>
      </c>
      <c r="E144" s="60" t="s">
        <v>282</v>
      </c>
      <c r="F144" s="62">
        <v>14275.63</v>
      </c>
      <c r="G144" s="62"/>
      <c r="H144" s="62"/>
      <c r="I144" s="62"/>
      <c r="J144" s="62"/>
      <c r="K144" s="62"/>
      <c r="L144" s="62">
        <v>14275.63</v>
      </c>
      <c r="M144" s="60">
        <v>2015</v>
      </c>
      <c r="N144" s="60">
        <v>2015</v>
      </c>
      <c r="O144" s="60"/>
      <c r="P144" s="60"/>
      <c r="Q144" s="60" t="s">
        <v>450</v>
      </c>
      <c r="R144" s="58"/>
      <c r="S144" s="1" t="str">
        <f>Q144</f>
        <v>Комитет по образованию администрации г. Мурманска, ММКУ "УКС"</v>
      </c>
      <c r="T144" s="1">
        <f>M144</f>
        <v>2015</v>
      </c>
      <c r="U144" s="5">
        <f>H144/1000</f>
        <v>0</v>
      </c>
      <c r="V144" s="5">
        <f>I144/1000</f>
        <v>0</v>
      </c>
      <c r="W144" s="5">
        <f>J144/1000</f>
        <v>0</v>
      </c>
      <c r="X144" s="5">
        <f>K144/1000</f>
        <v>0</v>
      </c>
      <c r="Y144" s="5"/>
      <c r="Z144" s="5">
        <f>F144/1000</f>
        <v>14.27563</v>
      </c>
      <c r="AA144" s="5">
        <f>L144/1000</f>
        <v>14.27563</v>
      </c>
      <c r="AB144" s="1">
        <f>P144</f>
        <v>0</v>
      </c>
      <c r="AC144" s="15" t="s">
        <v>291</v>
      </c>
      <c r="AD144" s="1"/>
      <c r="AE144" s="1"/>
      <c r="AF144" s="159"/>
      <c r="AG144" s="159"/>
      <c r="AH144" s="159"/>
      <c r="AI144" s="159"/>
      <c r="AJ144" s="159"/>
      <c r="AK144" s="159"/>
      <c r="AL144" s="159"/>
      <c r="AM144" s="159"/>
      <c r="AN144" s="159"/>
      <c r="AO144" s="72"/>
      <c r="AP144" s="72" t="s">
        <v>455</v>
      </c>
      <c r="AQ144" s="52">
        <f>SUM(AR144:AU144)</f>
        <v>0</v>
      </c>
      <c r="AR144" s="52"/>
      <c r="AS144" s="52"/>
      <c r="AT144" s="52"/>
      <c r="AU144" s="52"/>
      <c r="AV144" s="52"/>
      <c r="AW144" s="15" t="s">
        <v>286</v>
      </c>
      <c r="AX144" s="52">
        <f>SUM(AY144:BB144)</f>
        <v>0</v>
      </c>
      <c r="AY144" s="52"/>
      <c r="AZ144" s="52"/>
      <c r="BA144" s="52"/>
      <c r="BB144" s="52"/>
      <c r="BC144" s="52"/>
    </row>
    <row r="145" spans="1:55" s="7" customFormat="1" ht="29.4" hidden="1" customHeight="1" outlineLevel="1" x14ac:dyDescent="0.3">
      <c r="A145" s="1"/>
      <c r="B145" s="1"/>
      <c r="C145" s="1"/>
      <c r="D145" s="72" t="s">
        <v>454</v>
      </c>
      <c r="E145" s="60" t="s">
        <v>282</v>
      </c>
      <c r="F145" s="62">
        <v>30026.799999999999</v>
      </c>
      <c r="G145" s="62"/>
      <c r="H145" s="62"/>
      <c r="I145" s="62"/>
      <c r="J145" s="62"/>
      <c r="K145" s="62"/>
      <c r="L145" s="62">
        <v>30026.799999999999</v>
      </c>
      <c r="M145" s="60">
        <v>2016</v>
      </c>
      <c r="N145" s="60">
        <v>2016</v>
      </c>
      <c r="O145" s="60"/>
      <c r="P145" s="60"/>
      <c r="Q145" s="60" t="s">
        <v>450</v>
      </c>
      <c r="R145" s="58"/>
      <c r="S145" s="1" t="str">
        <f>Q145</f>
        <v>Комитет по образованию администрации г. Мурманска, ММКУ "УКС"</v>
      </c>
      <c r="T145" s="1">
        <f>M145</f>
        <v>2016</v>
      </c>
      <c r="U145" s="5">
        <f>H145/1000</f>
        <v>0</v>
      </c>
      <c r="V145" s="5">
        <f>I145/1000</f>
        <v>0</v>
      </c>
      <c r="W145" s="5">
        <f>J145/1000</f>
        <v>0</v>
      </c>
      <c r="X145" s="5">
        <f>K145/1000</f>
        <v>0</v>
      </c>
      <c r="Y145" s="5"/>
      <c r="Z145" s="5">
        <f>F145/1000</f>
        <v>30.026799999999998</v>
      </c>
      <c r="AA145" s="5">
        <f>L145/1000</f>
        <v>30.026799999999998</v>
      </c>
      <c r="AB145" s="1">
        <f>P145</f>
        <v>0</v>
      </c>
      <c r="AC145" s="15" t="s">
        <v>291</v>
      </c>
      <c r="AD145" s="1"/>
      <c r="AE145" s="1"/>
      <c r="AF145" s="159"/>
      <c r="AG145" s="159"/>
      <c r="AH145" s="159"/>
      <c r="AI145" s="159"/>
      <c r="AJ145" s="159"/>
      <c r="AK145" s="159"/>
      <c r="AL145" s="159"/>
      <c r="AM145" s="159"/>
      <c r="AN145" s="159"/>
      <c r="AO145" s="72" t="s">
        <v>453</v>
      </c>
      <c r="AP145" s="72" t="s">
        <v>452</v>
      </c>
      <c r="AQ145" s="52">
        <f>SUM(AR145:AU145)</f>
        <v>0</v>
      </c>
      <c r="AR145" s="52"/>
      <c r="AS145" s="52"/>
      <c r="AT145" s="52"/>
      <c r="AU145" s="52"/>
      <c r="AV145" s="52"/>
      <c r="AW145" s="15" t="s">
        <v>286</v>
      </c>
      <c r="AX145" s="52">
        <f>SUM(AY145:BB145)</f>
        <v>0</v>
      </c>
      <c r="AY145" s="52"/>
      <c r="AZ145" s="52"/>
      <c r="BA145" s="52"/>
      <c r="BB145" s="52"/>
      <c r="BC145" s="52"/>
    </row>
    <row r="146" spans="1:55" s="7" customFormat="1" ht="28.2" hidden="1" customHeight="1" outlineLevel="1" x14ac:dyDescent="0.3">
      <c r="A146" s="1"/>
      <c r="B146" s="1"/>
      <c r="C146" s="1"/>
      <c r="D146" s="72" t="s">
        <v>451</v>
      </c>
      <c r="E146" s="60" t="s">
        <v>282</v>
      </c>
      <c r="F146" s="62">
        <v>31800</v>
      </c>
      <c r="G146" s="62"/>
      <c r="H146" s="62"/>
      <c r="I146" s="62"/>
      <c r="J146" s="62"/>
      <c r="K146" s="62"/>
      <c r="L146" s="62">
        <v>31800</v>
      </c>
      <c r="M146" s="60">
        <v>2016</v>
      </c>
      <c r="N146" s="60">
        <v>2017</v>
      </c>
      <c r="O146" s="60"/>
      <c r="P146" s="60"/>
      <c r="Q146" s="60" t="s">
        <v>450</v>
      </c>
      <c r="R146" s="58"/>
      <c r="S146" s="1" t="str">
        <f>Q146</f>
        <v>Комитет по образованию администрации г. Мурманска, ММКУ "УКС"</v>
      </c>
      <c r="T146" s="1">
        <f>M146</f>
        <v>2016</v>
      </c>
      <c r="U146" s="5">
        <f>H146/1000</f>
        <v>0</v>
      </c>
      <c r="V146" s="5">
        <f>I146/1000</f>
        <v>0</v>
      </c>
      <c r="W146" s="5">
        <f>J146/1000</f>
        <v>0</v>
      </c>
      <c r="X146" s="5">
        <f>K146/1000</f>
        <v>0</v>
      </c>
      <c r="Y146" s="5"/>
      <c r="Z146" s="5">
        <f>F146/1000</f>
        <v>31.8</v>
      </c>
      <c r="AA146" s="5">
        <f>L146/1000</f>
        <v>31.8</v>
      </c>
      <c r="AB146" s="1">
        <f>P146</f>
        <v>0</v>
      </c>
      <c r="AC146" s="15" t="s">
        <v>291</v>
      </c>
      <c r="AD146" s="1"/>
      <c r="AE146" s="1"/>
      <c r="AF146" s="159"/>
      <c r="AG146" s="159"/>
      <c r="AH146" s="159"/>
      <c r="AI146" s="159"/>
      <c r="AJ146" s="159"/>
      <c r="AK146" s="159"/>
      <c r="AL146" s="159"/>
      <c r="AM146" s="159"/>
      <c r="AN146" s="159"/>
      <c r="AO146" s="72"/>
      <c r="AP146" s="72" t="s">
        <v>449</v>
      </c>
      <c r="AQ146" s="52">
        <f>SUM(AR146:AU146)</f>
        <v>0</v>
      </c>
      <c r="AR146" s="52"/>
      <c r="AS146" s="52"/>
      <c r="AT146" s="52"/>
      <c r="AU146" s="52"/>
      <c r="AV146" s="52"/>
      <c r="AW146" s="15" t="s">
        <v>286</v>
      </c>
      <c r="AX146" s="52">
        <f>SUM(AY146:BB146)</f>
        <v>0</v>
      </c>
      <c r="AY146" s="52"/>
      <c r="AZ146" s="52"/>
      <c r="BA146" s="52"/>
      <c r="BB146" s="52"/>
      <c r="BC146" s="52"/>
    </row>
    <row r="147" spans="1:55" s="7" customFormat="1" ht="36" hidden="1" customHeight="1" outlineLevel="1" x14ac:dyDescent="0.3">
      <c r="A147" s="1"/>
      <c r="B147" s="1"/>
      <c r="C147" s="1"/>
      <c r="D147" s="72" t="s">
        <v>448</v>
      </c>
      <c r="E147" s="60" t="s">
        <v>282</v>
      </c>
      <c r="F147" s="62">
        <v>0</v>
      </c>
      <c r="G147" s="62">
        <v>2726.2</v>
      </c>
      <c r="H147" s="62"/>
      <c r="I147" s="62"/>
      <c r="J147" s="62">
        <v>2726.2</v>
      </c>
      <c r="K147" s="62"/>
      <c r="L147" s="62">
        <v>2726.2</v>
      </c>
      <c r="M147" s="60">
        <v>2014</v>
      </c>
      <c r="N147" s="60">
        <v>2014</v>
      </c>
      <c r="O147" s="60"/>
      <c r="P147" s="60" t="s">
        <v>277</v>
      </c>
      <c r="Q147" s="60" t="s">
        <v>447</v>
      </c>
      <c r="R147" s="58"/>
      <c r="S147" s="1" t="str">
        <f>Q147</f>
        <v>Комитет по образованию администрации г. Мурманска.</v>
      </c>
      <c r="T147" s="1">
        <f>M147</f>
        <v>2014</v>
      </c>
      <c r="U147" s="5">
        <f>H147/1000</f>
        <v>0</v>
      </c>
      <c r="V147" s="5">
        <f>I147/1000</f>
        <v>0</v>
      </c>
      <c r="W147" s="5">
        <f>J147/1000</f>
        <v>2.7262</v>
      </c>
      <c r="X147" s="5">
        <f>K147/1000</f>
        <v>0</v>
      </c>
      <c r="Y147" s="5"/>
      <c r="Z147" s="5">
        <f>F147/1000</f>
        <v>0</v>
      </c>
      <c r="AA147" s="5">
        <f>L147/1000</f>
        <v>2.7262</v>
      </c>
      <c r="AB147" s="1" t="str">
        <f>P147</f>
        <v>ведутся работы</v>
      </c>
      <c r="AC147" s="15" t="s">
        <v>291</v>
      </c>
      <c r="AD147" s="1"/>
      <c r="AE147" s="1"/>
      <c r="AF147" s="159"/>
      <c r="AG147" s="159"/>
      <c r="AH147" s="159"/>
      <c r="AI147" s="159"/>
      <c r="AJ147" s="159"/>
      <c r="AK147" s="159"/>
      <c r="AL147" s="159"/>
      <c r="AM147" s="159"/>
      <c r="AN147" s="159"/>
      <c r="AO147" s="72" t="s">
        <v>446</v>
      </c>
      <c r="AP147" s="72"/>
      <c r="AQ147" s="52">
        <f>SUM(AR147:AU147)</f>
        <v>0</v>
      </c>
      <c r="AR147" s="52"/>
      <c r="AS147" s="52"/>
      <c r="AT147" s="52"/>
      <c r="AU147" s="52"/>
      <c r="AV147" s="52"/>
      <c r="AW147" s="15" t="s">
        <v>286</v>
      </c>
      <c r="AX147" s="52">
        <f>SUM(AY147:BB147)</f>
        <v>0</v>
      </c>
      <c r="AY147" s="52"/>
      <c r="AZ147" s="52"/>
      <c r="BA147" s="52"/>
      <c r="BB147" s="52"/>
      <c r="BC147" s="52"/>
    </row>
    <row r="148" spans="1:55" s="7" customFormat="1" ht="69" x14ac:dyDescent="0.3">
      <c r="A148" s="1">
        <f>A208+1</f>
        <v>41</v>
      </c>
      <c r="B148" s="1">
        <f>B208+1</f>
        <v>30</v>
      </c>
      <c r="C148" s="1">
        <v>44</v>
      </c>
      <c r="D148" s="59" t="s">
        <v>202</v>
      </c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1" t="s">
        <v>117</v>
      </c>
      <c r="T148" s="1" t="s">
        <v>115</v>
      </c>
      <c r="U148" s="5"/>
      <c r="V148" s="5"/>
      <c r="W148" s="5"/>
      <c r="X148" s="5"/>
      <c r="Y148" s="5"/>
      <c r="Z148" s="5"/>
      <c r="AA148" s="5">
        <v>6.05</v>
      </c>
      <c r="AB148" s="1" t="s">
        <v>36</v>
      </c>
      <c r="AC148" s="15" t="s">
        <v>243</v>
      </c>
      <c r="AD148" s="1" t="s">
        <v>203</v>
      </c>
      <c r="AE148" s="1" t="s">
        <v>445</v>
      </c>
      <c r="AF148" s="159"/>
      <c r="AG148" s="159"/>
      <c r="AH148" s="159"/>
      <c r="AI148" s="159"/>
      <c r="AJ148" s="159"/>
      <c r="AK148" s="159"/>
      <c r="AL148" s="159"/>
      <c r="AM148" s="159"/>
      <c r="AN148" s="159"/>
      <c r="AO148" s="52"/>
      <c r="AP148" s="52"/>
      <c r="AQ148" s="52">
        <f>SUM(AR148:AU148)</f>
        <v>0</v>
      </c>
      <c r="AR148" s="52"/>
      <c r="AS148" s="52"/>
      <c r="AT148" s="52"/>
      <c r="AU148" s="52"/>
      <c r="AV148" s="52"/>
      <c r="AW148" s="15"/>
      <c r="AX148" s="52">
        <f>SUM(AY148:BB148)</f>
        <v>0</v>
      </c>
      <c r="AY148" s="52"/>
      <c r="AZ148" s="52"/>
      <c r="BA148" s="52"/>
      <c r="BB148" s="52"/>
      <c r="BC148" s="52"/>
    </row>
    <row r="149" spans="1:55" s="7" customFormat="1" ht="27.6" x14ac:dyDescent="0.3">
      <c r="A149" s="1">
        <f>A148+1</f>
        <v>42</v>
      </c>
      <c r="B149" s="1">
        <f>B148+1</f>
        <v>31</v>
      </c>
      <c r="C149" s="1">
        <v>45</v>
      </c>
      <c r="D149" s="1" t="s">
        <v>119</v>
      </c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4" t="s">
        <v>47</v>
      </c>
      <c r="T149" s="5" t="s">
        <v>53</v>
      </c>
      <c r="U149" s="5"/>
      <c r="V149" s="5"/>
      <c r="W149" s="5"/>
      <c r="X149" s="5"/>
      <c r="Y149" s="5"/>
      <c r="Z149" s="5">
        <v>100.5598</v>
      </c>
      <c r="AA149" s="5">
        <v>104.5598</v>
      </c>
      <c r="AB149" s="38" t="s">
        <v>444</v>
      </c>
      <c r="AC149" s="15" t="s">
        <v>241</v>
      </c>
      <c r="AD149" s="1" t="s">
        <v>120</v>
      </c>
      <c r="AE149" s="1" t="s">
        <v>120</v>
      </c>
      <c r="AF149" s="159"/>
      <c r="AG149" s="159"/>
      <c r="AH149" s="159"/>
      <c r="AI149" s="159"/>
      <c r="AJ149" s="159"/>
      <c r="AK149" s="159"/>
      <c r="AL149" s="159"/>
      <c r="AM149" s="159"/>
      <c r="AN149" s="159"/>
      <c r="AO149" s="72" t="s">
        <v>443</v>
      </c>
      <c r="AP149" s="72" t="s">
        <v>442</v>
      </c>
      <c r="AQ149" s="52">
        <f>SUM(AR149:AU149)</f>
        <v>0</v>
      </c>
      <c r="AR149" s="52"/>
      <c r="AS149" s="52"/>
      <c r="AT149" s="52"/>
      <c r="AU149" s="52"/>
      <c r="AV149" s="52"/>
      <c r="AW149" s="15" t="s">
        <v>286</v>
      </c>
      <c r="AX149" s="52">
        <f>SUM(AY149:BB149)</f>
        <v>0</v>
      </c>
      <c r="AY149" s="52"/>
      <c r="AZ149" s="52"/>
      <c r="BA149" s="52"/>
      <c r="BB149" s="52"/>
      <c r="BC149" s="52"/>
    </row>
    <row r="150" spans="1:55" s="7" customFormat="1" x14ac:dyDescent="0.3">
      <c r="A150" s="1"/>
      <c r="B150" s="1"/>
      <c r="C150" s="1"/>
      <c r="D150" s="1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4"/>
      <c r="T150" s="5"/>
      <c r="U150" s="5"/>
      <c r="V150" s="5"/>
      <c r="W150" s="5"/>
      <c r="X150" s="5"/>
      <c r="Y150" s="5"/>
      <c r="Z150" s="5"/>
      <c r="AA150" s="5"/>
      <c r="AB150" s="38"/>
      <c r="AC150" s="15"/>
      <c r="AD150" s="1"/>
      <c r="AE150" s="1"/>
      <c r="AF150" s="159"/>
      <c r="AG150" s="159"/>
      <c r="AH150" s="159"/>
      <c r="AI150" s="159"/>
      <c r="AJ150" s="159"/>
      <c r="AK150" s="159"/>
      <c r="AL150" s="159"/>
      <c r="AM150" s="159"/>
      <c r="AN150" s="159"/>
      <c r="AO150" s="52"/>
      <c r="AP150" s="52"/>
      <c r="AQ150" s="52">
        <f>SUM(AR150:AU150)</f>
        <v>0</v>
      </c>
      <c r="AR150" s="52"/>
      <c r="AS150" s="52"/>
      <c r="AT150" s="52"/>
      <c r="AU150" s="52"/>
      <c r="AV150" s="52"/>
      <c r="AW150" s="15"/>
      <c r="AX150" s="52">
        <f>SUM(AY150:BB150)</f>
        <v>0</v>
      </c>
      <c r="AY150" s="52"/>
      <c r="AZ150" s="52"/>
      <c r="BA150" s="52"/>
      <c r="BB150" s="52"/>
      <c r="BC150" s="52"/>
    </row>
    <row r="151" spans="1:55" s="34" customFormat="1" hidden="1" x14ac:dyDescent="0.3">
      <c r="C151" s="115" t="s">
        <v>121</v>
      </c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4"/>
      <c r="AG151" s="114"/>
      <c r="AH151" s="114"/>
      <c r="AI151" s="114"/>
      <c r="AJ151" s="114"/>
      <c r="AK151" s="114"/>
      <c r="AL151" s="114"/>
      <c r="AM151" s="114"/>
      <c r="AN151" s="114"/>
      <c r="AQ151" s="34">
        <f>SUM(AR151:AU151)</f>
        <v>0</v>
      </c>
      <c r="AX151" s="34">
        <f>SUM(AY151:BB151)</f>
        <v>0</v>
      </c>
    </row>
    <row r="152" spans="1:55" s="34" customFormat="1" ht="92.25" hidden="1" customHeight="1" collapsed="1" x14ac:dyDescent="0.3">
      <c r="A152" s="15">
        <f>A149+1</f>
        <v>43</v>
      </c>
      <c r="B152" s="15">
        <f>B149+1</f>
        <v>32</v>
      </c>
      <c r="C152" s="15">
        <f>C149+1</f>
        <v>46</v>
      </c>
      <c r="D152" s="68" t="s">
        <v>122</v>
      </c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" t="s">
        <v>123</v>
      </c>
      <c r="T152" s="1" t="s">
        <v>124</v>
      </c>
      <c r="U152" s="104"/>
      <c r="V152" s="104">
        <v>1018.2</v>
      </c>
      <c r="W152" s="104"/>
      <c r="X152" s="104"/>
      <c r="Y152" s="104"/>
      <c r="Z152" s="5">
        <f>AA152-V152</f>
        <v>8882.7999999999993</v>
      </c>
      <c r="AA152" s="5">
        <v>9901</v>
      </c>
      <c r="AB152" s="1" t="s">
        <v>20</v>
      </c>
      <c r="AC152" s="15" t="s">
        <v>241</v>
      </c>
      <c r="AD152" s="103" t="s">
        <v>273</v>
      </c>
      <c r="AE152" s="103" t="s">
        <v>273</v>
      </c>
      <c r="AQ152" s="34">
        <f>SUM(AR152:AU152)</f>
        <v>0</v>
      </c>
      <c r="AW152" s="15"/>
      <c r="AX152" s="34">
        <f>SUM(AY152:BB152)</f>
        <v>0</v>
      </c>
    </row>
    <row r="153" spans="1:55" s="108" customFormat="1" ht="39.6" hidden="1" outlineLevel="1" x14ac:dyDescent="0.3">
      <c r="B153" s="105">
        <v>1</v>
      </c>
      <c r="C153" s="105">
        <v>1</v>
      </c>
      <c r="D153" s="109" t="s">
        <v>441</v>
      </c>
      <c r="E153" s="103" t="s">
        <v>278</v>
      </c>
      <c r="F153" s="107">
        <v>36600</v>
      </c>
      <c r="G153" s="107">
        <v>273295</v>
      </c>
      <c r="H153" s="107"/>
      <c r="I153" s="107">
        <v>273295</v>
      </c>
      <c r="J153" s="107"/>
      <c r="K153" s="107"/>
      <c r="L153" s="106">
        <v>242101.3</v>
      </c>
      <c r="M153" s="103" t="s">
        <v>440</v>
      </c>
      <c r="N153" s="105">
        <v>2015</v>
      </c>
      <c r="O153" s="103" t="s">
        <v>26</v>
      </c>
      <c r="P153" s="103" t="s">
        <v>277</v>
      </c>
      <c r="Q153" s="103" t="s">
        <v>47</v>
      </c>
      <c r="S153" s="1" t="str">
        <f>Q153</f>
        <v>ГОКУ "УКС Мурманской области"</v>
      </c>
      <c r="T153" s="1" t="str">
        <f>M153</f>
        <v>2010-2015</v>
      </c>
      <c r="U153" s="104">
        <f>H153/1000</f>
        <v>0</v>
      </c>
      <c r="V153" s="104">
        <f>I153/1000</f>
        <v>273.29500000000002</v>
      </c>
      <c r="W153" s="104">
        <f>J153/1000</f>
        <v>0</v>
      </c>
      <c r="X153" s="104">
        <f>K153/1000</f>
        <v>0</v>
      </c>
      <c r="Y153" s="104"/>
      <c r="Z153" s="5">
        <f>F153/1000</f>
        <v>36.6</v>
      </c>
      <c r="AA153" s="5">
        <f>L153/1000</f>
        <v>242.10129999999998</v>
      </c>
      <c r="AB153" s="38" t="s">
        <v>285</v>
      </c>
      <c r="AC153" s="15" t="s">
        <v>291</v>
      </c>
      <c r="AF153" s="34"/>
      <c r="AG153" s="34"/>
      <c r="AH153" s="34"/>
      <c r="AI153" s="34"/>
      <c r="AJ153" s="34"/>
      <c r="AK153" s="34"/>
      <c r="AL153" s="34"/>
      <c r="AM153" s="34"/>
      <c r="AN153" s="34"/>
      <c r="AO153" s="109" t="s">
        <v>439</v>
      </c>
      <c r="AQ153" s="34">
        <f>SUM(AR153:AU153)</f>
        <v>0</v>
      </c>
      <c r="AW153" s="108" t="s">
        <v>286</v>
      </c>
      <c r="AX153" s="34">
        <f>SUM(AY153:BB153)</f>
        <v>0</v>
      </c>
    </row>
    <row r="154" spans="1:55" s="108" customFormat="1" ht="39.6" hidden="1" outlineLevel="1" x14ac:dyDescent="0.3">
      <c r="B154" s="105">
        <f>B153+1</f>
        <v>2</v>
      </c>
      <c r="C154" s="105">
        <f>C153+1</f>
        <v>2</v>
      </c>
      <c r="D154" s="109" t="s">
        <v>438</v>
      </c>
      <c r="E154" s="103" t="s">
        <v>278</v>
      </c>
      <c r="F154" s="107"/>
      <c r="G154" s="107"/>
      <c r="H154" s="107"/>
      <c r="I154" s="107"/>
      <c r="J154" s="107"/>
      <c r="K154" s="107"/>
      <c r="L154" s="106"/>
      <c r="M154" s="103" t="s">
        <v>35</v>
      </c>
      <c r="N154" s="105">
        <v>2014</v>
      </c>
      <c r="O154" s="103" t="s">
        <v>437</v>
      </c>
      <c r="P154" s="103" t="s">
        <v>209</v>
      </c>
      <c r="Q154" s="103" t="s">
        <v>47</v>
      </c>
      <c r="R154" s="108" t="s">
        <v>422</v>
      </c>
      <c r="S154" s="1" t="str">
        <f>Q154</f>
        <v>ГОКУ "УКС Мурманской области"</v>
      </c>
      <c r="T154" s="1" t="str">
        <f>M154</f>
        <v>2013-2014</v>
      </c>
      <c r="U154" s="104">
        <f>H154/1000</f>
        <v>0</v>
      </c>
      <c r="V154" s="104">
        <f>I154/1000</f>
        <v>0</v>
      </c>
      <c r="W154" s="104">
        <f>J154/1000</f>
        <v>0</v>
      </c>
      <c r="X154" s="104">
        <f>K154/1000</f>
        <v>0</v>
      </c>
      <c r="Y154" s="104"/>
      <c r="Z154" s="5">
        <f>F154/1000</f>
        <v>0</v>
      </c>
      <c r="AA154" s="5">
        <f>L154/1000</f>
        <v>0</v>
      </c>
      <c r="AB154" s="1" t="str">
        <f>P154</f>
        <v>проектирование</v>
      </c>
      <c r="AC154" s="15" t="s">
        <v>291</v>
      </c>
      <c r="AE154" s="103" t="s">
        <v>436</v>
      </c>
      <c r="AF154" s="34"/>
      <c r="AG154" s="34"/>
      <c r="AH154" s="34"/>
      <c r="AI154" s="34"/>
      <c r="AJ154" s="34"/>
      <c r="AK154" s="34"/>
      <c r="AL154" s="34"/>
      <c r="AM154" s="34"/>
      <c r="AN154" s="34"/>
      <c r="AO154" s="109"/>
      <c r="AQ154" s="34">
        <f>SUM(AR154:AU154)</f>
        <v>0</v>
      </c>
      <c r="AX154" s="34">
        <f>SUM(AY154:BB154)</f>
        <v>3500</v>
      </c>
      <c r="AZ154" s="108">
        <v>3500</v>
      </c>
    </row>
    <row r="155" spans="1:55" s="108" customFormat="1" ht="39.6" hidden="1" outlineLevel="1" x14ac:dyDescent="0.3">
      <c r="B155" s="105">
        <f>B154+1</f>
        <v>3</v>
      </c>
      <c r="C155" s="105">
        <f>C154+1</f>
        <v>3</v>
      </c>
      <c r="D155" s="109" t="s">
        <v>435</v>
      </c>
      <c r="E155" s="103" t="s">
        <v>278</v>
      </c>
      <c r="F155" s="107"/>
      <c r="G155" s="107">
        <v>0</v>
      </c>
      <c r="H155" s="107"/>
      <c r="I155" s="107"/>
      <c r="J155" s="107"/>
      <c r="K155" s="107"/>
      <c r="L155" s="106"/>
      <c r="M155" s="103" t="s">
        <v>35</v>
      </c>
      <c r="N155" s="105">
        <v>2014</v>
      </c>
      <c r="O155" s="103" t="s">
        <v>434</v>
      </c>
      <c r="P155" s="103" t="s">
        <v>209</v>
      </c>
      <c r="Q155" s="103" t="s">
        <v>47</v>
      </c>
      <c r="S155" s="1" t="str">
        <f>Q155</f>
        <v>ГОКУ "УКС Мурманской области"</v>
      </c>
      <c r="T155" s="1" t="str">
        <f>M155</f>
        <v>2013-2014</v>
      </c>
      <c r="U155" s="104">
        <f>H155/1000</f>
        <v>0</v>
      </c>
      <c r="V155" s="104">
        <f>I155/1000</f>
        <v>0</v>
      </c>
      <c r="W155" s="104">
        <f>J155/1000</f>
        <v>0</v>
      </c>
      <c r="X155" s="104">
        <f>K155/1000</f>
        <v>0</v>
      </c>
      <c r="Y155" s="104"/>
      <c r="Z155" s="5">
        <f>F155/1000</f>
        <v>0</v>
      </c>
      <c r="AA155" s="5">
        <f>L155/1000</f>
        <v>0</v>
      </c>
      <c r="AB155" s="1" t="str">
        <f>P155</f>
        <v>проектирование</v>
      </c>
      <c r="AC155" s="15" t="s">
        <v>291</v>
      </c>
      <c r="AF155" s="34"/>
      <c r="AG155" s="34"/>
      <c r="AH155" s="34"/>
      <c r="AI155" s="34"/>
      <c r="AJ155" s="34"/>
      <c r="AK155" s="34"/>
      <c r="AL155" s="34"/>
      <c r="AM155" s="34"/>
      <c r="AN155" s="34"/>
      <c r="AO155" s="109"/>
      <c r="AQ155" s="34">
        <f>SUM(AR155:AU155)</f>
        <v>0</v>
      </c>
      <c r="AX155" s="34">
        <f>SUM(AY155:BB155)</f>
        <v>0</v>
      </c>
    </row>
    <row r="156" spans="1:55" s="108" customFormat="1" ht="39.6" hidden="1" outlineLevel="1" x14ac:dyDescent="0.3">
      <c r="B156" s="105">
        <f>B155+1</f>
        <v>4</v>
      </c>
      <c r="C156" s="105">
        <f>C155+1</f>
        <v>4</v>
      </c>
      <c r="D156" s="109" t="s">
        <v>433</v>
      </c>
      <c r="E156" s="103" t="s">
        <v>278</v>
      </c>
      <c r="F156" s="107">
        <v>0</v>
      </c>
      <c r="G156" s="107"/>
      <c r="H156" s="107"/>
      <c r="I156" s="106">
        <v>7130</v>
      </c>
      <c r="J156" s="107"/>
      <c r="K156" s="107"/>
      <c r="L156" s="106">
        <v>7130</v>
      </c>
      <c r="M156" s="103">
        <v>2016</v>
      </c>
      <c r="N156" s="105">
        <v>2016</v>
      </c>
      <c r="O156" s="103" t="s">
        <v>432</v>
      </c>
      <c r="P156" s="103" t="s">
        <v>277</v>
      </c>
      <c r="Q156" s="103" t="s">
        <v>47</v>
      </c>
      <c r="R156" s="108" t="s">
        <v>431</v>
      </c>
      <c r="S156" s="1" t="str">
        <f>Q156</f>
        <v>ГОКУ "УКС Мурманской области"</v>
      </c>
      <c r="T156" s="1">
        <f>M156</f>
        <v>2016</v>
      </c>
      <c r="U156" s="104">
        <f>H156/1000</f>
        <v>0</v>
      </c>
      <c r="V156" s="104">
        <f>I156/1000</f>
        <v>7.13</v>
      </c>
      <c r="W156" s="104">
        <f>J156/1000</f>
        <v>0</v>
      </c>
      <c r="X156" s="104">
        <f>K156/1000</f>
        <v>0</v>
      </c>
      <c r="Y156" s="104"/>
      <c r="Z156" s="5">
        <f>F156/1000</f>
        <v>0</v>
      </c>
      <c r="AA156" s="5">
        <f>L156/1000</f>
        <v>7.13</v>
      </c>
      <c r="AB156" s="1" t="str">
        <f>P156</f>
        <v>ведутся работы</v>
      </c>
      <c r="AC156" s="15" t="s">
        <v>291</v>
      </c>
      <c r="AE156" s="103" t="s">
        <v>430</v>
      </c>
      <c r="AF156" s="34"/>
      <c r="AG156" s="34"/>
      <c r="AH156" s="34"/>
      <c r="AI156" s="34"/>
      <c r="AJ156" s="34"/>
      <c r="AK156" s="34"/>
      <c r="AL156" s="34"/>
      <c r="AM156" s="34"/>
      <c r="AN156" s="34"/>
      <c r="AO156" s="109"/>
      <c r="AQ156" s="34">
        <f>SUM(AR156:AU156)</f>
        <v>0</v>
      </c>
      <c r="AX156" s="34">
        <f>SUM(AY156:BB156)</f>
        <v>0</v>
      </c>
    </row>
    <row r="157" spans="1:55" s="108" customFormat="1" ht="39.6" hidden="1" outlineLevel="1" x14ac:dyDescent="0.3">
      <c r="B157" s="105">
        <f>B156+1</f>
        <v>5</v>
      </c>
      <c r="C157" s="105">
        <f>C156+1</f>
        <v>5</v>
      </c>
      <c r="D157" s="109" t="s">
        <v>429</v>
      </c>
      <c r="E157" s="103" t="s">
        <v>278</v>
      </c>
      <c r="F157" s="107">
        <v>7152952</v>
      </c>
      <c r="G157" s="107">
        <v>306718</v>
      </c>
      <c r="H157" s="107"/>
      <c r="I157" s="107">
        <v>306718</v>
      </c>
      <c r="J157" s="107"/>
      <c r="K157" s="107"/>
      <c r="L157" s="106">
        <v>7459670</v>
      </c>
      <c r="M157" s="103" t="s">
        <v>428</v>
      </c>
      <c r="N157" s="105">
        <v>2020</v>
      </c>
      <c r="O157" s="103" t="s">
        <v>26</v>
      </c>
      <c r="P157" s="103" t="s">
        <v>26</v>
      </c>
      <c r="Q157" s="103" t="s">
        <v>47</v>
      </c>
      <c r="S157" s="1" t="str">
        <f>Q157</f>
        <v>ГОКУ "УКС Мурманской области"</v>
      </c>
      <c r="T157" s="1" t="str">
        <f>M157</f>
        <v>2014-2020</v>
      </c>
      <c r="U157" s="104">
        <f>H157/1000</f>
        <v>0</v>
      </c>
      <c r="V157" s="104">
        <f>I157/1000</f>
        <v>306.71800000000002</v>
      </c>
      <c r="W157" s="104">
        <f>J157/1000</f>
        <v>0</v>
      </c>
      <c r="X157" s="104">
        <f>K157/1000</f>
        <v>0</v>
      </c>
      <c r="Y157" s="104"/>
      <c r="Z157" s="5">
        <f>F157/1000</f>
        <v>7152.9520000000002</v>
      </c>
      <c r="AA157" s="5">
        <f>L157/1000</f>
        <v>7459.67</v>
      </c>
      <c r="AB157" s="1" t="str">
        <f>P157</f>
        <v>разработана ПСД</v>
      </c>
      <c r="AC157" s="15" t="s">
        <v>291</v>
      </c>
      <c r="AF157" s="34"/>
      <c r="AG157" s="34"/>
      <c r="AH157" s="34"/>
      <c r="AI157" s="34"/>
      <c r="AJ157" s="34"/>
      <c r="AK157" s="34"/>
      <c r="AL157" s="34"/>
      <c r="AM157" s="34"/>
      <c r="AN157" s="34"/>
      <c r="AO157" s="109" t="s">
        <v>427</v>
      </c>
      <c r="AQ157" s="34">
        <f>SUM(AR157:AU157)</f>
        <v>0</v>
      </c>
      <c r="AW157" s="108" t="s">
        <v>286</v>
      </c>
      <c r="AX157" s="34">
        <f>SUM(AY157:BB157)</f>
        <v>0</v>
      </c>
    </row>
    <row r="158" spans="1:55" s="108" customFormat="1" ht="55.2" hidden="1" outlineLevel="1" x14ac:dyDescent="0.3">
      <c r="B158" s="105">
        <f>B157+1</f>
        <v>6</v>
      </c>
      <c r="C158" s="105">
        <f>C157+1</f>
        <v>6</v>
      </c>
      <c r="D158" s="109" t="s">
        <v>426</v>
      </c>
      <c r="E158" s="103" t="s">
        <v>278</v>
      </c>
      <c r="F158" s="106">
        <v>2155615</v>
      </c>
      <c r="G158" s="107"/>
      <c r="H158" s="107"/>
      <c r="I158" s="107"/>
      <c r="J158" s="107"/>
      <c r="K158" s="107"/>
      <c r="L158" s="106">
        <v>2155615</v>
      </c>
      <c r="M158" s="103" t="s">
        <v>48</v>
      </c>
      <c r="N158" s="105">
        <v>2015</v>
      </c>
      <c r="O158" s="103" t="s">
        <v>425</v>
      </c>
      <c r="P158" s="103" t="s">
        <v>424</v>
      </c>
      <c r="Q158" s="103" t="s">
        <v>47</v>
      </c>
      <c r="R158" s="109"/>
      <c r="S158" s="1" t="str">
        <f>Q158</f>
        <v>ГОКУ "УКС Мурманской области"</v>
      </c>
      <c r="T158" s="1" t="str">
        <f>M158</f>
        <v>2014-2015</v>
      </c>
      <c r="U158" s="104">
        <f>H158/1000</f>
        <v>0</v>
      </c>
      <c r="V158" s="104">
        <f>I158/1000</f>
        <v>0</v>
      </c>
      <c r="W158" s="104">
        <f>J158/1000</f>
        <v>0</v>
      </c>
      <c r="X158" s="104">
        <f>K158/1000</f>
        <v>0</v>
      </c>
      <c r="Y158" s="104"/>
      <c r="Z158" s="5">
        <f>F158/1000</f>
        <v>2155.6149999999998</v>
      </c>
      <c r="AA158" s="5">
        <f>L158/1000</f>
        <v>2155.6149999999998</v>
      </c>
      <c r="AB158" s="1" t="str">
        <f>P158</f>
        <v>выполнение работ перенесено на 2015 год</v>
      </c>
      <c r="AC158" s="15" t="s">
        <v>291</v>
      </c>
      <c r="AF158" s="34"/>
      <c r="AG158" s="34"/>
      <c r="AH158" s="34"/>
      <c r="AI158" s="34"/>
      <c r="AJ158" s="34"/>
      <c r="AK158" s="34"/>
      <c r="AL158" s="34"/>
      <c r="AM158" s="34"/>
      <c r="AN158" s="34"/>
      <c r="AQ158" s="34">
        <f>SUM(AR158:AU158)</f>
        <v>0</v>
      </c>
      <c r="AX158" s="34">
        <f>SUM(AY158:BB158)</f>
        <v>0</v>
      </c>
    </row>
    <row r="159" spans="1:55" s="108" customFormat="1" ht="66" hidden="1" outlineLevel="1" x14ac:dyDescent="0.3">
      <c r="B159" s="105"/>
      <c r="C159" s="105"/>
      <c r="D159" s="109" t="s">
        <v>423</v>
      </c>
      <c r="E159" s="103" t="s">
        <v>278</v>
      </c>
      <c r="F159" s="106"/>
      <c r="G159" s="107"/>
      <c r="H159" s="107"/>
      <c r="I159" s="107"/>
      <c r="J159" s="107"/>
      <c r="K159" s="107"/>
      <c r="L159" s="106">
        <v>38700</v>
      </c>
      <c r="M159" s="103" t="s">
        <v>103</v>
      </c>
      <c r="N159" s="105">
        <v>2016</v>
      </c>
      <c r="O159" s="103"/>
      <c r="P159" s="103" t="s">
        <v>277</v>
      </c>
      <c r="Q159" s="103" t="s">
        <v>47</v>
      </c>
      <c r="R159" s="109" t="s">
        <v>422</v>
      </c>
      <c r="S159" s="1" t="str">
        <f>Q159</f>
        <v>ГОКУ "УКС Мурманской области"</v>
      </c>
      <c r="T159" s="1" t="str">
        <f>M159</f>
        <v>2015-2016</v>
      </c>
      <c r="U159" s="104">
        <f>H159/1000</f>
        <v>0</v>
      </c>
      <c r="V159" s="104">
        <f>I159/1000</f>
        <v>0</v>
      </c>
      <c r="W159" s="104">
        <f>J159/1000</f>
        <v>0</v>
      </c>
      <c r="X159" s="104">
        <f>K159/1000</f>
        <v>0</v>
      </c>
      <c r="Y159" s="104"/>
      <c r="Z159" s="5">
        <f>F159/1000</f>
        <v>0</v>
      </c>
      <c r="AA159" s="5">
        <f>L159/1000</f>
        <v>38.700000000000003</v>
      </c>
      <c r="AB159" s="1" t="str">
        <f>P159</f>
        <v>ведутся работы</v>
      </c>
      <c r="AC159" s="15" t="s">
        <v>291</v>
      </c>
      <c r="AF159" s="34"/>
      <c r="AG159" s="34"/>
      <c r="AH159" s="34"/>
      <c r="AI159" s="34"/>
      <c r="AJ159" s="34"/>
      <c r="AK159" s="34"/>
      <c r="AL159" s="34"/>
      <c r="AM159" s="34"/>
      <c r="AN159" s="34"/>
      <c r="AQ159" s="34"/>
      <c r="AX159" s="34">
        <f>SUM(AY159:BB159)</f>
        <v>28700</v>
      </c>
      <c r="AZ159" s="108">
        <v>28700</v>
      </c>
    </row>
    <row r="160" spans="1:55" s="34" customFormat="1" ht="55.2" hidden="1" collapsed="1" x14ac:dyDescent="0.3">
      <c r="A160" s="15">
        <f>A152+1</f>
        <v>44</v>
      </c>
      <c r="B160" s="15">
        <f>B152+1</f>
        <v>33</v>
      </c>
      <c r="C160" s="15">
        <f>C152+1</f>
        <v>47</v>
      </c>
      <c r="D160" s="68" t="s">
        <v>125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" t="s">
        <v>126</v>
      </c>
      <c r="T160" s="1" t="s">
        <v>127</v>
      </c>
      <c r="U160" s="104"/>
      <c r="V160" s="104">
        <v>47.862900000000003</v>
      </c>
      <c r="W160" s="104">
        <v>95.563400000000001</v>
      </c>
      <c r="X160" s="104"/>
      <c r="Y160" s="104"/>
      <c r="Z160" s="5">
        <v>206.9785</v>
      </c>
      <c r="AA160" s="5">
        <v>350.41379999999998</v>
      </c>
      <c r="AB160" s="1" t="s">
        <v>20</v>
      </c>
      <c r="AC160" s="15" t="s">
        <v>241</v>
      </c>
      <c r="AD160" s="15" t="s">
        <v>213</v>
      </c>
      <c r="AE160" s="15" t="s">
        <v>213</v>
      </c>
      <c r="AQ160" s="34">
        <f>SUM(AR160:AU160)</f>
        <v>0</v>
      </c>
      <c r="AW160" s="15"/>
      <c r="AX160" s="34">
        <f>SUM(AY160:BB160)</f>
        <v>0</v>
      </c>
    </row>
    <row r="161" spans="2:50" s="108" customFormat="1" ht="69.599999999999994" hidden="1" customHeight="1" outlineLevel="1" x14ac:dyDescent="0.3">
      <c r="B161" s="105">
        <v>28</v>
      </c>
      <c r="C161" s="105">
        <v>28</v>
      </c>
      <c r="D161" s="109" t="s">
        <v>421</v>
      </c>
      <c r="E161" s="103" t="s">
        <v>325</v>
      </c>
      <c r="F161" s="111"/>
      <c r="G161" s="106">
        <f>J161</f>
        <v>9000</v>
      </c>
      <c r="H161" s="106"/>
      <c r="I161" s="106"/>
      <c r="J161" s="106">
        <v>9000</v>
      </c>
      <c r="K161" s="106"/>
      <c r="L161" s="106">
        <f>J161</f>
        <v>9000</v>
      </c>
      <c r="M161" s="103">
        <f>M181</f>
        <v>2016</v>
      </c>
      <c r="N161" s="103">
        <f>N181</f>
        <v>2016</v>
      </c>
      <c r="O161" s="103" t="str">
        <f>O181</f>
        <v>требуется разработка ПСД</v>
      </c>
      <c r="P161" s="103" t="str">
        <f>P181</f>
        <v>требуется разработка ПСД</v>
      </c>
      <c r="Q161" s="103" t="s">
        <v>390</v>
      </c>
      <c r="S161" s="20"/>
      <c r="T161" s="20"/>
      <c r="Z161" s="20"/>
      <c r="AA161" s="20"/>
      <c r="AB161" s="20"/>
      <c r="AF161" s="34"/>
      <c r="AG161" s="34"/>
      <c r="AH161" s="34"/>
      <c r="AI161" s="34"/>
      <c r="AJ161" s="34"/>
      <c r="AK161" s="34"/>
      <c r="AL161" s="34"/>
      <c r="AM161" s="34"/>
      <c r="AN161" s="34"/>
      <c r="AW161" s="108" t="s">
        <v>335</v>
      </c>
      <c r="AX161" s="34">
        <f>SUM(AY161:BB161)</f>
        <v>0</v>
      </c>
    </row>
    <row r="162" spans="2:50" s="108" customFormat="1" ht="79.2" hidden="1" outlineLevel="1" x14ac:dyDescent="0.3">
      <c r="B162" s="105">
        <f>B160+1</f>
        <v>34</v>
      </c>
      <c r="C162" s="105">
        <f>C160+1</f>
        <v>48</v>
      </c>
      <c r="D162" s="109" t="s">
        <v>420</v>
      </c>
      <c r="E162" s="103" t="s">
        <v>282</v>
      </c>
      <c r="F162" s="106">
        <v>0</v>
      </c>
      <c r="G162" s="106">
        <v>3349.5</v>
      </c>
      <c r="H162" s="106">
        <v>0</v>
      </c>
      <c r="I162" s="106">
        <v>3349.5</v>
      </c>
      <c r="J162" s="106">
        <v>0</v>
      </c>
      <c r="K162" s="106">
        <v>0</v>
      </c>
      <c r="L162" s="106">
        <v>6424.3</v>
      </c>
      <c r="M162" s="103">
        <v>2014</v>
      </c>
      <c r="N162" s="110">
        <v>2014</v>
      </c>
      <c r="O162" s="103" t="s">
        <v>395</v>
      </c>
      <c r="P162" s="103" t="s">
        <v>281</v>
      </c>
      <c r="Q162" s="103" t="s">
        <v>386</v>
      </c>
      <c r="S162" s="1" t="str">
        <f>Q162</f>
        <v>Комитет по здравоохра-нению администрации города Мурманска</v>
      </c>
      <c r="T162" s="1">
        <f>M162</f>
        <v>2014</v>
      </c>
      <c r="U162" s="104">
        <f>H162/1000</f>
        <v>0</v>
      </c>
      <c r="V162" s="104">
        <f>I162/1000</f>
        <v>3.3494999999999999</v>
      </c>
      <c r="W162" s="104">
        <f>J162/1000</f>
        <v>0</v>
      </c>
      <c r="X162" s="104">
        <f>K162/1000</f>
        <v>0</v>
      </c>
      <c r="Y162" s="104"/>
      <c r="Z162" s="5">
        <f>F162/1000</f>
        <v>0</v>
      </c>
      <c r="AA162" s="5">
        <f>L162/1000</f>
        <v>6.4243000000000006</v>
      </c>
      <c r="AB162" s="1" t="str">
        <f>P162</f>
        <v>объект сдан</v>
      </c>
      <c r="AC162" s="15" t="s">
        <v>291</v>
      </c>
      <c r="AF162" s="34"/>
      <c r="AG162" s="34"/>
      <c r="AH162" s="34"/>
      <c r="AI162" s="34"/>
      <c r="AJ162" s="34"/>
      <c r="AK162" s="34"/>
      <c r="AL162" s="34"/>
      <c r="AM162" s="34"/>
      <c r="AN162" s="34"/>
      <c r="AO162" s="109"/>
      <c r="AP162" s="109"/>
      <c r="AQ162" s="34">
        <f>SUM(AR162:AU162)</f>
        <v>0</v>
      </c>
      <c r="AW162" s="108" t="s">
        <v>286</v>
      </c>
      <c r="AX162" s="34">
        <f>SUM(AY162:BB162)</f>
        <v>0</v>
      </c>
    </row>
    <row r="163" spans="2:50" s="108" customFormat="1" ht="79.2" hidden="1" outlineLevel="1" x14ac:dyDescent="0.3">
      <c r="B163" s="105">
        <f>B162+1</f>
        <v>35</v>
      </c>
      <c r="C163" s="105">
        <f>C162+1</f>
        <v>49</v>
      </c>
      <c r="D163" s="109" t="s">
        <v>419</v>
      </c>
      <c r="E163" s="103" t="s">
        <v>282</v>
      </c>
      <c r="F163" s="106">
        <v>31457</v>
      </c>
      <c r="G163" s="106">
        <v>8500</v>
      </c>
      <c r="H163" s="106">
        <v>0</v>
      </c>
      <c r="I163" s="106">
        <v>0</v>
      </c>
      <c r="J163" s="106">
        <v>8500</v>
      </c>
      <c r="K163" s="106">
        <v>0</v>
      </c>
      <c r="L163" s="106">
        <v>39957</v>
      </c>
      <c r="M163" s="103" t="s">
        <v>103</v>
      </c>
      <c r="N163" s="110">
        <v>2016</v>
      </c>
      <c r="O163" s="103" t="s">
        <v>418</v>
      </c>
      <c r="P163" s="103"/>
      <c r="Q163" s="103" t="s">
        <v>386</v>
      </c>
      <c r="S163" s="1" t="str">
        <f>Q163</f>
        <v>Комитет по здравоохра-нению администрации города Мурманска</v>
      </c>
      <c r="T163" s="1" t="str">
        <f>M163</f>
        <v>2015-2016</v>
      </c>
      <c r="U163" s="104">
        <f>H163/1000</f>
        <v>0</v>
      </c>
      <c r="V163" s="104">
        <f>I163/1000</f>
        <v>0</v>
      </c>
      <c r="W163" s="104">
        <f>J163/1000</f>
        <v>8.5</v>
      </c>
      <c r="X163" s="104">
        <f>K163/1000</f>
        <v>0</v>
      </c>
      <c r="Y163" s="104"/>
      <c r="Z163" s="5">
        <f>F163/1000</f>
        <v>31.457000000000001</v>
      </c>
      <c r="AA163" s="5">
        <f>L163/1000</f>
        <v>39.957000000000001</v>
      </c>
      <c r="AB163" s="1">
        <f>P163</f>
        <v>0</v>
      </c>
      <c r="AC163" s="15" t="s">
        <v>291</v>
      </c>
      <c r="AF163" s="34"/>
      <c r="AG163" s="34"/>
      <c r="AH163" s="34"/>
      <c r="AI163" s="34"/>
      <c r="AJ163" s="34"/>
      <c r="AK163" s="34"/>
      <c r="AL163" s="34"/>
      <c r="AM163" s="34"/>
      <c r="AN163" s="34"/>
      <c r="AO163" s="109"/>
      <c r="AP163" s="109"/>
      <c r="AQ163" s="34">
        <f>SUM(AR163:AU163)</f>
        <v>0</v>
      </c>
      <c r="AW163" s="108" t="s">
        <v>286</v>
      </c>
      <c r="AX163" s="34">
        <f>SUM(AY163:BB163)</f>
        <v>0</v>
      </c>
    </row>
    <row r="164" spans="2:50" s="108" customFormat="1" ht="79.2" hidden="1" outlineLevel="1" x14ac:dyDescent="0.3">
      <c r="B164" s="105">
        <f>B163+1</f>
        <v>36</v>
      </c>
      <c r="C164" s="105">
        <f>C163+1</f>
        <v>50</v>
      </c>
      <c r="D164" s="109" t="s">
        <v>417</v>
      </c>
      <c r="E164" s="103" t="s">
        <v>282</v>
      </c>
      <c r="F164" s="106">
        <v>0</v>
      </c>
      <c r="G164" s="106">
        <v>25756.2</v>
      </c>
      <c r="H164" s="106">
        <v>0</v>
      </c>
      <c r="I164" s="106">
        <v>0</v>
      </c>
      <c r="J164" s="106">
        <v>25756.2</v>
      </c>
      <c r="K164" s="106">
        <v>0</v>
      </c>
      <c r="L164" s="106">
        <v>32397.7</v>
      </c>
      <c r="M164" s="103" t="s">
        <v>35</v>
      </c>
      <c r="N164" s="110">
        <v>2014</v>
      </c>
      <c r="O164" s="103" t="s">
        <v>398</v>
      </c>
      <c r="P164" s="103" t="s">
        <v>416</v>
      </c>
      <c r="Q164" s="103" t="s">
        <v>386</v>
      </c>
      <c r="S164" s="1" t="str">
        <f>Q164</f>
        <v>Комитет по здравоохра-нению администрации города Мурманска</v>
      </c>
      <c r="T164" s="1" t="str">
        <f>M164</f>
        <v>2013-2014</v>
      </c>
      <c r="U164" s="104">
        <f>H164/1000</f>
        <v>0</v>
      </c>
      <c r="V164" s="104">
        <f>I164/1000</f>
        <v>0</v>
      </c>
      <c r="W164" s="104">
        <f>J164/1000</f>
        <v>25.7562</v>
      </c>
      <c r="X164" s="104">
        <f>K164/1000</f>
        <v>0</v>
      </c>
      <c r="Y164" s="104"/>
      <c r="Z164" s="5">
        <f>F164/1000</f>
        <v>0</v>
      </c>
      <c r="AA164" s="5">
        <f>L164/1000</f>
        <v>32.3977</v>
      </c>
      <c r="AB164" s="1" t="str">
        <f>P164</f>
        <v xml:space="preserve">Ведутся работы. Срок сдачи объекта декабрь 2014 </v>
      </c>
      <c r="AC164" s="15" t="s">
        <v>291</v>
      </c>
      <c r="AF164" s="34"/>
      <c r="AG164" s="34"/>
      <c r="AH164" s="34"/>
      <c r="AI164" s="34"/>
      <c r="AJ164" s="34"/>
      <c r="AK164" s="34"/>
      <c r="AL164" s="34"/>
      <c r="AM164" s="34"/>
      <c r="AN164" s="34"/>
      <c r="AO164" s="109"/>
      <c r="AP164" s="109"/>
      <c r="AQ164" s="34">
        <f>SUM(AR164:AU164)</f>
        <v>0</v>
      </c>
      <c r="AW164" s="108" t="s">
        <v>286</v>
      </c>
      <c r="AX164" s="34">
        <f>SUM(AY164:BB164)</f>
        <v>0</v>
      </c>
    </row>
    <row r="165" spans="2:50" s="108" customFormat="1" ht="79.2" hidden="1" outlineLevel="1" x14ac:dyDescent="0.3">
      <c r="B165" s="105">
        <f>B167+1</f>
        <v>39</v>
      </c>
      <c r="C165" s="105">
        <f>C167+1</f>
        <v>53</v>
      </c>
      <c r="D165" s="109" t="s">
        <v>415</v>
      </c>
      <c r="E165" s="103" t="s">
        <v>282</v>
      </c>
      <c r="F165" s="106">
        <v>0</v>
      </c>
      <c r="G165" s="106">
        <v>1554.4</v>
      </c>
      <c r="H165" s="106">
        <v>0</v>
      </c>
      <c r="I165" s="106">
        <v>0</v>
      </c>
      <c r="J165" s="106">
        <v>1554.4</v>
      </c>
      <c r="K165" s="106">
        <v>0</v>
      </c>
      <c r="L165" s="106">
        <v>2473</v>
      </c>
      <c r="M165" s="103">
        <v>2014</v>
      </c>
      <c r="N165" s="110">
        <v>2014</v>
      </c>
      <c r="O165" s="103" t="s">
        <v>395</v>
      </c>
      <c r="P165" s="103" t="s">
        <v>281</v>
      </c>
      <c r="Q165" s="103" t="s">
        <v>386</v>
      </c>
      <c r="S165" s="1" t="str">
        <f>Q165</f>
        <v>Комитет по здравоохра-нению администрации города Мурманска</v>
      </c>
      <c r="T165" s="1">
        <f>M165</f>
        <v>2014</v>
      </c>
      <c r="U165" s="104">
        <f>H165/1000</f>
        <v>0</v>
      </c>
      <c r="V165" s="104">
        <f>I165/1000</f>
        <v>0</v>
      </c>
      <c r="W165" s="104">
        <f>J165/1000</f>
        <v>1.5544</v>
      </c>
      <c r="X165" s="104">
        <f>K165/1000</f>
        <v>0</v>
      </c>
      <c r="Y165" s="104"/>
      <c r="Z165" s="5">
        <f>F165/1000</f>
        <v>0</v>
      </c>
      <c r="AA165" s="5">
        <f>L165/1000</f>
        <v>2.4729999999999999</v>
      </c>
      <c r="AB165" s="1" t="str">
        <f>P165</f>
        <v>объект сдан</v>
      </c>
      <c r="AC165" s="15" t="s">
        <v>291</v>
      </c>
      <c r="AF165" s="34"/>
      <c r="AG165" s="34"/>
      <c r="AH165" s="34"/>
      <c r="AI165" s="34"/>
      <c r="AJ165" s="34"/>
      <c r="AK165" s="34"/>
      <c r="AL165" s="34"/>
      <c r="AM165" s="34"/>
      <c r="AN165" s="34"/>
      <c r="AO165" s="109"/>
      <c r="AP165" s="109"/>
      <c r="AQ165" s="34">
        <f>SUM(AR165:AU165)</f>
        <v>0</v>
      </c>
      <c r="AW165" s="108" t="s">
        <v>286</v>
      </c>
      <c r="AX165" s="34">
        <f>SUM(AY165:BB165)</f>
        <v>0</v>
      </c>
    </row>
    <row r="166" spans="2:50" s="108" customFormat="1" ht="66.599999999999994" hidden="1" customHeight="1" outlineLevel="1" x14ac:dyDescent="0.3">
      <c r="B166" s="105">
        <v>29</v>
      </c>
      <c r="C166" s="105">
        <v>29</v>
      </c>
      <c r="D166" s="109" t="s">
        <v>414</v>
      </c>
      <c r="E166" s="103" t="str">
        <f>E161</f>
        <v>муниципальная</v>
      </c>
      <c r="F166" s="111"/>
      <c r="G166" s="106">
        <f>J166</f>
        <v>8585.7999999999993</v>
      </c>
      <c r="H166" s="106"/>
      <c r="I166" s="106"/>
      <c r="J166" s="106">
        <v>8585.7999999999993</v>
      </c>
      <c r="K166" s="106"/>
      <c r="L166" s="106">
        <f>J166</f>
        <v>8585.7999999999993</v>
      </c>
      <c r="M166" s="103">
        <f>M161</f>
        <v>2016</v>
      </c>
      <c r="N166" s="103">
        <f>N161</f>
        <v>2016</v>
      </c>
      <c r="O166" s="103" t="str">
        <f>O161</f>
        <v>требуется разработка ПСД</v>
      </c>
      <c r="P166" s="103" t="str">
        <f>P161</f>
        <v>требуется разработка ПСД</v>
      </c>
      <c r="Q166" s="103" t="s">
        <v>390</v>
      </c>
      <c r="S166" s="20"/>
      <c r="T166" s="20"/>
      <c r="Z166" s="20"/>
      <c r="AA166" s="20"/>
      <c r="AB166" s="20"/>
      <c r="AF166" s="34"/>
      <c r="AG166" s="34"/>
      <c r="AH166" s="34"/>
      <c r="AI166" s="34"/>
      <c r="AJ166" s="34"/>
      <c r="AK166" s="34"/>
      <c r="AL166" s="34"/>
      <c r="AM166" s="34"/>
      <c r="AN166" s="34"/>
      <c r="AW166" s="108" t="s">
        <v>335</v>
      </c>
      <c r="AX166" s="34">
        <f>SUM(AY166:BB166)</f>
        <v>0</v>
      </c>
    </row>
    <row r="167" spans="2:50" s="108" customFormat="1" ht="84" hidden="1" customHeight="1" outlineLevel="1" x14ac:dyDescent="0.3">
      <c r="B167" s="105">
        <f>B176+1</f>
        <v>38</v>
      </c>
      <c r="C167" s="105">
        <f>C176+1</f>
        <v>52</v>
      </c>
      <c r="D167" s="109" t="s">
        <v>413</v>
      </c>
      <c r="E167" s="103" t="s">
        <v>282</v>
      </c>
      <c r="F167" s="106">
        <v>88873.5</v>
      </c>
      <c r="G167" s="106">
        <v>5000</v>
      </c>
      <c r="H167" s="106">
        <v>0</v>
      </c>
      <c r="I167" s="106">
        <v>0</v>
      </c>
      <c r="J167" s="106">
        <v>5000</v>
      </c>
      <c r="K167" s="106">
        <v>0</v>
      </c>
      <c r="L167" s="106"/>
      <c r="M167" s="103" t="s">
        <v>103</v>
      </c>
      <c r="N167" s="110">
        <v>2016</v>
      </c>
      <c r="O167" s="103" t="s">
        <v>412</v>
      </c>
      <c r="P167" s="103" t="s">
        <v>209</v>
      </c>
      <c r="Q167" s="103" t="s">
        <v>386</v>
      </c>
      <c r="S167" s="1" t="str">
        <f>Q167</f>
        <v>Комитет по здравоохра-нению администрации города Мурманска</v>
      </c>
      <c r="T167" s="1" t="str">
        <f>M167</f>
        <v>2015-2016</v>
      </c>
      <c r="U167" s="104">
        <f>H167/1000</f>
        <v>0</v>
      </c>
      <c r="V167" s="104">
        <f>I167/1000</f>
        <v>0</v>
      </c>
      <c r="W167" s="104">
        <f>J167/1000</f>
        <v>5</v>
      </c>
      <c r="X167" s="104">
        <f>K167/1000</f>
        <v>0</v>
      </c>
      <c r="Y167" s="104"/>
      <c r="Z167" s="5">
        <f>F167/1000</f>
        <v>88.873500000000007</v>
      </c>
      <c r="AA167" s="5">
        <f>L167/1000</f>
        <v>0</v>
      </c>
      <c r="AB167" s="1" t="str">
        <f>P167</f>
        <v>проектирование</v>
      </c>
      <c r="AC167" s="15" t="s">
        <v>291</v>
      </c>
      <c r="AF167" s="34"/>
      <c r="AG167" s="34"/>
      <c r="AH167" s="34"/>
      <c r="AI167" s="34"/>
      <c r="AJ167" s="34"/>
      <c r="AK167" s="34"/>
      <c r="AL167" s="34"/>
      <c r="AM167" s="34"/>
      <c r="AN167" s="34"/>
      <c r="AO167" s="109" t="s">
        <v>411</v>
      </c>
      <c r="AP167" s="109" t="s">
        <v>385</v>
      </c>
      <c r="AQ167" s="34">
        <f>SUM(AR167:AU167)</f>
        <v>0</v>
      </c>
      <c r="AW167" s="108" t="s">
        <v>286</v>
      </c>
      <c r="AX167" s="34">
        <f>SUM(AY167:BB167)</f>
        <v>0</v>
      </c>
    </row>
    <row r="168" spans="2:50" s="108" customFormat="1" ht="79.2" hidden="1" outlineLevel="1" x14ac:dyDescent="0.3">
      <c r="B168" s="105">
        <f>B165+1</f>
        <v>40</v>
      </c>
      <c r="C168" s="105">
        <f>C165+1</f>
        <v>54</v>
      </c>
      <c r="D168" s="109" t="s">
        <v>410</v>
      </c>
      <c r="E168" s="103" t="s">
        <v>282</v>
      </c>
      <c r="F168" s="106">
        <v>0</v>
      </c>
      <c r="G168" s="106">
        <v>9754.7999999999993</v>
      </c>
      <c r="H168" s="106">
        <v>0</v>
      </c>
      <c r="I168" s="106">
        <v>0</v>
      </c>
      <c r="J168" s="106">
        <v>9754.7999999999993</v>
      </c>
      <c r="K168" s="106">
        <v>0</v>
      </c>
      <c r="L168" s="106">
        <v>15399.9</v>
      </c>
      <c r="M168" s="103">
        <v>2014</v>
      </c>
      <c r="N168" s="110">
        <v>2014</v>
      </c>
      <c r="O168" s="103" t="s">
        <v>395</v>
      </c>
      <c r="P168" s="103" t="s">
        <v>281</v>
      </c>
      <c r="Q168" s="103" t="s">
        <v>386</v>
      </c>
      <c r="S168" s="1" t="str">
        <f>Q168</f>
        <v>Комитет по здравоохра-нению администрации города Мурманска</v>
      </c>
      <c r="T168" s="1">
        <f>M168</f>
        <v>2014</v>
      </c>
      <c r="U168" s="104">
        <f>H168/1000</f>
        <v>0</v>
      </c>
      <c r="V168" s="104">
        <f>I168/1000</f>
        <v>0</v>
      </c>
      <c r="W168" s="104">
        <f>J168/1000</f>
        <v>9.7547999999999995</v>
      </c>
      <c r="X168" s="104">
        <f>K168/1000</f>
        <v>0</v>
      </c>
      <c r="Y168" s="104"/>
      <c r="Z168" s="5">
        <f>F168/1000</f>
        <v>0</v>
      </c>
      <c r="AA168" s="5">
        <f>L168/1000</f>
        <v>15.399899999999999</v>
      </c>
      <c r="AB168" s="1" t="str">
        <f>P168</f>
        <v>объект сдан</v>
      </c>
      <c r="AC168" s="15" t="s">
        <v>291</v>
      </c>
      <c r="AF168" s="34"/>
      <c r="AG168" s="34"/>
      <c r="AH168" s="34"/>
      <c r="AI168" s="34"/>
      <c r="AJ168" s="34"/>
      <c r="AK168" s="34"/>
      <c r="AL168" s="34"/>
      <c r="AM168" s="34"/>
      <c r="AN168" s="34"/>
      <c r="AO168" s="109"/>
      <c r="AP168" s="109"/>
      <c r="AQ168" s="34">
        <f>SUM(AR168:AU168)</f>
        <v>0</v>
      </c>
      <c r="AW168" s="108" t="s">
        <v>286</v>
      </c>
      <c r="AX168" s="34">
        <f>SUM(AY168:BB168)</f>
        <v>0</v>
      </c>
    </row>
    <row r="169" spans="2:50" s="108" customFormat="1" ht="85.8" hidden="1" customHeight="1" outlineLevel="1" x14ac:dyDescent="0.3">
      <c r="B169" s="105">
        <f>B182+1</f>
        <v>43</v>
      </c>
      <c r="C169" s="105">
        <f>C182+1</f>
        <v>57</v>
      </c>
      <c r="D169" s="109" t="s">
        <v>409</v>
      </c>
      <c r="E169" s="103" t="s">
        <v>282</v>
      </c>
      <c r="F169" s="106">
        <v>0</v>
      </c>
      <c r="G169" s="106">
        <v>12000</v>
      </c>
      <c r="H169" s="106">
        <v>0</v>
      </c>
      <c r="I169" s="106">
        <v>0</v>
      </c>
      <c r="J169" s="106">
        <v>12000</v>
      </c>
      <c r="K169" s="106">
        <v>0</v>
      </c>
      <c r="L169" s="106"/>
      <c r="M169" s="103" t="s">
        <v>48</v>
      </c>
      <c r="N169" s="110">
        <v>2015</v>
      </c>
      <c r="O169" s="103" t="s">
        <v>318</v>
      </c>
      <c r="P169" s="103"/>
      <c r="Q169" s="103" t="s">
        <v>386</v>
      </c>
      <c r="S169" s="1" t="str">
        <f>Q169</f>
        <v>Комитет по здравоохра-нению администрации города Мурманска</v>
      </c>
      <c r="T169" s="1" t="str">
        <f>M169</f>
        <v>2014-2015</v>
      </c>
      <c r="U169" s="104">
        <f>H169/1000</f>
        <v>0</v>
      </c>
      <c r="V169" s="104">
        <f>I169/1000</f>
        <v>0</v>
      </c>
      <c r="W169" s="104">
        <f>J169/1000</f>
        <v>12</v>
      </c>
      <c r="X169" s="104">
        <f>K169/1000</f>
        <v>0</v>
      </c>
      <c r="Y169" s="104"/>
      <c r="Z169" s="5">
        <f>F169/1000</f>
        <v>0</v>
      </c>
      <c r="AA169" s="5">
        <f>L169/1000</f>
        <v>0</v>
      </c>
      <c r="AB169" s="1">
        <f>P169</f>
        <v>0</v>
      </c>
      <c r="AC169" s="15" t="s">
        <v>291</v>
      </c>
      <c r="AF169" s="34"/>
      <c r="AG169" s="34"/>
      <c r="AH169" s="34"/>
      <c r="AI169" s="34"/>
      <c r="AJ169" s="34"/>
      <c r="AK169" s="34"/>
      <c r="AL169" s="34"/>
      <c r="AM169" s="34"/>
      <c r="AN169" s="34"/>
      <c r="AO169" s="109" t="s">
        <v>400</v>
      </c>
      <c r="AP169" s="109"/>
      <c r="AQ169" s="34">
        <f>SUM(AR169:AU169)</f>
        <v>0</v>
      </c>
      <c r="AW169" s="108" t="s">
        <v>286</v>
      </c>
      <c r="AX169" s="34">
        <f>SUM(AY169:BB169)</f>
        <v>0</v>
      </c>
    </row>
    <row r="170" spans="2:50" s="108" customFormat="1" ht="79.2" hidden="1" outlineLevel="1" x14ac:dyDescent="0.3">
      <c r="B170" s="105">
        <f>B169+1</f>
        <v>44</v>
      </c>
      <c r="C170" s="105">
        <f>C169+1</f>
        <v>58</v>
      </c>
      <c r="D170" s="109" t="s">
        <v>408</v>
      </c>
      <c r="E170" s="103" t="s">
        <v>282</v>
      </c>
      <c r="F170" s="106">
        <v>0</v>
      </c>
      <c r="G170" s="106">
        <v>12000</v>
      </c>
      <c r="H170" s="106">
        <v>0</v>
      </c>
      <c r="I170" s="106">
        <v>12000</v>
      </c>
      <c r="J170" s="106">
        <v>0</v>
      </c>
      <c r="K170" s="106">
        <v>0</v>
      </c>
      <c r="L170" s="106"/>
      <c r="M170" s="103">
        <v>2015</v>
      </c>
      <c r="N170" s="110">
        <v>2015</v>
      </c>
      <c r="O170" s="103" t="s">
        <v>388</v>
      </c>
      <c r="P170" s="103"/>
      <c r="Q170" s="103" t="s">
        <v>386</v>
      </c>
      <c r="S170" s="1" t="str">
        <f>Q170</f>
        <v>Комитет по здравоохра-нению администрации города Мурманска</v>
      </c>
      <c r="T170" s="1">
        <f>M170</f>
        <v>2015</v>
      </c>
      <c r="U170" s="104">
        <f>H170/1000</f>
        <v>0</v>
      </c>
      <c r="V170" s="104">
        <f>I170/1000</f>
        <v>12</v>
      </c>
      <c r="W170" s="104">
        <f>J170/1000</f>
        <v>0</v>
      </c>
      <c r="X170" s="104">
        <f>K170/1000</f>
        <v>0</v>
      </c>
      <c r="Y170" s="104"/>
      <c r="Z170" s="5">
        <f>F170/1000</f>
        <v>0</v>
      </c>
      <c r="AA170" s="5">
        <f>L170/1000</f>
        <v>0</v>
      </c>
      <c r="AB170" s="1">
        <f>P170</f>
        <v>0</v>
      </c>
      <c r="AC170" s="15" t="s">
        <v>291</v>
      </c>
      <c r="AF170" s="34"/>
      <c r="AG170" s="34"/>
      <c r="AH170" s="34"/>
      <c r="AI170" s="34"/>
      <c r="AJ170" s="34"/>
      <c r="AK170" s="34"/>
      <c r="AL170" s="34"/>
      <c r="AM170" s="34"/>
      <c r="AN170" s="34"/>
      <c r="AO170" s="109"/>
      <c r="AP170" s="109" t="s">
        <v>385</v>
      </c>
      <c r="AQ170" s="34">
        <f>SUM(AR170:AU170)</f>
        <v>0</v>
      </c>
      <c r="AW170" s="108" t="s">
        <v>286</v>
      </c>
      <c r="AX170" s="34">
        <f>SUM(AY170:BB170)</f>
        <v>0</v>
      </c>
    </row>
    <row r="171" spans="2:50" s="108" customFormat="1" ht="79.2" hidden="1" outlineLevel="1" x14ac:dyDescent="0.3">
      <c r="B171" s="105">
        <f>B170+1</f>
        <v>45</v>
      </c>
      <c r="C171" s="105">
        <f>C170+1</f>
        <v>59</v>
      </c>
      <c r="D171" s="109" t="s">
        <v>407</v>
      </c>
      <c r="E171" s="103" t="s">
        <v>282</v>
      </c>
      <c r="F171" s="106">
        <v>0</v>
      </c>
      <c r="G171" s="106">
        <v>6642</v>
      </c>
      <c r="H171" s="106">
        <v>0</v>
      </c>
      <c r="I171" s="106">
        <v>6642</v>
      </c>
      <c r="J171" s="106">
        <v>0</v>
      </c>
      <c r="K171" s="106">
        <v>0</v>
      </c>
      <c r="L171" s="106"/>
      <c r="M171" s="103">
        <v>2015</v>
      </c>
      <c r="N171" s="110">
        <v>2015</v>
      </c>
      <c r="O171" s="103" t="s">
        <v>318</v>
      </c>
      <c r="P171" s="103"/>
      <c r="Q171" s="103" t="s">
        <v>386</v>
      </c>
      <c r="S171" s="1" t="str">
        <f>Q171</f>
        <v>Комитет по здравоохра-нению администрации города Мурманска</v>
      </c>
      <c r="T171" s="1">
        <f>M171</f>
        <v>2015</v>
      </c>
      <c r="U171" s="104">
        <f>H171/1000</f>
        <v>0</v>
      </c>
      <c r="V171" s="104">
        <f>I171/1000</f>
        <v>6.6420000000000003</v>
      </c>
      <c r="W171" s="104">
        <f>J171/1000</f>
        <v>0</v>
      </c>
      <c r="X171" s="104">
        <f>K171/1000</f>
        <v>0</v>
      </c>
      <c r="Y171" s="104"/>
      <c r="Z171" s="5">
        <f>F171/1000</f>
        <v>0</v>
      </c>
      <c r="AA171" s="5">
        <f>L171/1000</f>
        <v>0</v>
      </c>
      <c r="AB171" s="1">
        <f>P171</f>
        <v>0</v>
      </c>
      <c r="AC171" s="15" t="s">
        <v>291</v>
      </c>
      <c r="AF171" s="34"/>
      <c r="AG171" s="34"/>
      <c r="AH171" s="34"/>
      <c r="AI171" s="34"/>
      <c r="AJ171" s="34"/>
      <c r="AK171" s="34"/>
      <c r="AL171" s="34"/>
      <c r="AM171" s="34"/>
      <c r="AN171" s="34"/>
      <c r="AO171" s="109" t="s">
        <v>400</v>
      </c>
      <c r="AP171" s="109" t="s">
        <v>406</v>
      </c>
      <c r="AQ171" s="34">
        <f>SUM(AR171:AU171)</f>
        <v>0</v>
      </c>
      <c r="AW171" s="108" t="s">
        <v>286</v>
      </c>
      <c r="AX171" s="34">
        <f>SUM(AY171:BB171)</f>
        <v>0</v>
      </c>
    </row>
    <row r="172" spans="2:50" s="108" customFormat="1" ht="79.2" hidden="1" outlineLevel="1" x14ac:dyDescent="0.3">
      <c r="B172" s="105">
        <f>B177+1</f>
        <v>48</v>
      </c>
      <c r="C172" s="105">
        <f>C177+1</f>
        <v>62</v>
      </c>
      <c r="D172" s="109" t="s">
        <v>405</v>
      </c>
      <c r="E172" s="103" t="s">
        <v>282</v>
      </c>
      <c r="F172" s="106">
        <v>0</v>
      </c>
      <c r="G172" s="106">
        <v>4585.8</v>
      </c>
      <c r="H172" s="106">
        <v>0</v>
      </c>
      <c r="I172" s="106">
        <v>0</v>
      </c>
      <c r="J172" s="106">
        <v>4585.8</v>
      </c>
      <c r="K172" s="106">
        <v>0</v>
      </c>
      <c r="L172" s="106"/>
      <c r="M172" s="103">
        <v>2016</v>
      </c>
      <c r="N172" s="110">
        <v>2016</v>
      </c>
      <c r="O172" s="103" t="s">
        <v>388</v>
      </c>
      <c r="P172" s="103"/>
      <c r="Q172" s="103" t="s">
        <v>386</v>
      </c>
      <c r="S172" s="1" t="str">
        <f>Q172</f>
        <v>Комитет по здравоохра-нению администрации города Мурманска</v>
      </c>
      <c r="T172" s="1">
        <f>M172</f>
        <v>2016</v>
      </c>
      <c r="U172" s="104">
        <f>H172/1000</f>
        <v>0</v>
      </c>
      <c r="V172" s="104">
        <f>I172/1000</f>
        <v>0</v>
      </c>
      <c r="W172" s="104">
        <f>J172/1000</f>
        <v>4.5857999999999999</v>
      </c>
      <c r="X172" s="104">
        <f>K172/1000</f>
        <v>0</v>
      </c>
      <c r="Y172" s="104"/>
      <c r="Z172" s="5">
        <f>F172/1000</f>
        <v>0</v>
      </c>
      <c r="AA172" s="5">
        <f>L172/1000</f>
        <v>0</v>
      </c>
      <c r="AB172" s="1">
        <f>P172</f>
        <v>0</v>
      </c>
      <c r="AC172" s="15" t="s">
        <v>291</v>
      </c>
      <c r="AF172" s="34"/>
      <c r="AG172" s="34"/>
      <c r="AH172" s="34"/>
      <c r="AI172" s="34"/>
      <c r="AJ172" s="34"/>
      <c r="AK172" s="34"/>
      <c r="AL172" s="34"/>
      <c r="AM172" s="34"/>
      <c r="AN172" s="34"/>
      <c r="AO172" s="109"/>
      <c r="AP172" s="109" t="s">
        <v>385</v>
      </c>
      <c r="AQ172" s="34">
        <f>SUM(AR172:AU172)</f>
        <v>0</v>
      </c>
      <c r="AW172" s="108" t="s">
        <v>286</v>
      </c>
      <c r="AX172" s="34">
        <f>SUM(AY172:BB172)</f>
        <v>0</v>
      </c>
    </row>
    <row r="173" spans="2:50" s="108" customFormat="1" ht="79.2" hidden="1" outlineLevel="1" x14ac:dyDescent="0.3">
      <c r="B173" s="105">
        <f>B171+1</f>
        <v>46</v>
      </c>
      <c r="C173" s="105">
        <f>C171+1</f>
        <v>60</v>
      </c>
      <c r="D173" s="109" t="s">
        <v>404</v>
      </c>
      <c r="E173" s="103" t="s">
        <v>282</v>
      </c>
      <c r="F173" s="106">
        <v>0</v>
      </c>
      <c r="G173" s="106">
        <v>4000</v>
      </c>
      <c r="H173" s="106">
        <v>0</v>
      </c>
      <c r="I173" s="106">
        <v>0</v>
      </c>
      <c r="J173" s="106">
        <v>4000</v>
      </c>
      <c r="K173" s="106">
        <v>0</v>
      </c>
      <c r="L173" s="106"/>
      <c r="M173" s="103">
        <v>2016</v>
      </c>
      <c r="N173" s="110">
        <v>2016</v>
      </c>
      <c r="O173" s="103" t="s">
        <v>388</v>
      </c>
      <c r="P173" s="103"/>
      <c r="Q173" s="103" t="s">
        <v>386</v>
      </c>
      <c r="S173" s="1" t="str">
        <f>Q173</f>
        <v>Комитет по здравоохра-нению администрации города Мурманска</v>
      </c>
      <c r="T173" s="1">
        <f>M173</f>
        <v>2016</v>
      </c>
      <c r="U173" s="104">
        <f>H173/1000</f>
        <v>0</v>
      </c>
      <c r="V173" s="104">
        <f>I173/1000</f>
        <v>0</v>
      </c>
      <c r="W173" s="104">
        <f>J173/1000</f>
        <v>4</v>
      </c>
      <c r="X173" s="104">
        <f>K173/1000</f>
        <v>0</v>
      </c>
      <c r="Y173" s="104"/>
      <c r="Z173" s="5">
        <f>F173/1000</f>
        <v>0</v>
      </c>
      <c r="AA173" s="5">
        <f>L173/1000</f>
        <v>0</v>
      </c>
      <c r="AB173" s="1">
        <f>P173</f>
        <v>0</v>
      </c>
      <c r="AC173" s="15" t="s">
        <v>291</v>
      </c>
      <c r="AF173" s="34"/>
      <c r="AG173" s="34"/>
      <c r="AH173" s="34"/>
      <c r="AI173" s="34"/>
      <c r="AJ173" s="34"/>
      <c r="AK173" s="34"/>
      <c r="AL173" s="34"/>
      <c r="AM173" s="34"/>
      <c r="AN173" s="34"/>
      <c r="AO173" s="109"/>
      <c r="AP173" s="109" t="s">
        <v>385</v>
      </c>
      <c r="AQ173" s="34">
        <f>SUM(AR173:AU173)</f>
        <v>0</v>
      </c>
      <c r="AW173" s="108" t="s">
        <v>286</v>
      </c>
      <c r="AX173" s="34">
        <f>SUM(AY173:BB173)</f>
        <v>0</v>
      </c>
    </row>
    <row r="174" spans="2:50" s="108" customFormat="1" ht="79.2" hidden="1" outlineLevel="1" x14ac:dyDescent="0.3">
      <c r="B174" s="105">
        <f>B172+1</f>
        <v>49</v>
      </c>
      <c r="C174" s="105">
        <f>C172+1</f>
        <v>63</v>
      </c>
      <c r="D174" s="109" t="s">
        <v>403</v>
      </c>
      <c r="E174" s="103" t="s">
        <v>282</v>
      </c>
      <c r="F174" s="106">
        <v>0</v>
      </c>
      <c r="G174" s="106">
        <v>9000</v>
      </c>
      <c r="H174" s="106">
        <v>0</v>
      </c>
      <c r="I174" s="106">
        <v>0</v>
      </c>
      <c r="J174" s="106">
        <v>9000</v>
      </c>
      <c r="K174" s="106">
        <v>0</v>
      </c>
      <c r="L174" s="106"/>
      <c r="M174" s="103">
        <v>2016</v>
      </c>
      <c r="N174" s="110">
        <v>2016</v>
      </c>
      <c r="O174" s="103" t="s">
        <v>388</v>
      </c>
      <c r="P174" s="103"/>
      <c r="Q174" s="103" t="s">
        <v>386</v>
      </c>
      <c r="S174" s="1" t="str">
        <f>Q174</f>
        <v>Комитет по здравоохра-нению администрации города Мурманска</v>
      </c>
      <c r="T174" s="1">
        <f>M174</f>
        <v>2016</v>
      </c>
      <c r="U174" s="104">
        <f>H174/1000</f>
        <v>0</v>
      </c>
      <c r="V174" s="104">
        <f>I174/1000</f>
        <v>0</v>
      </c>
      <c r="W174" s="104">
        <f>J174/1000</f>
        <v>9</v>
      </c>
      <c r="X174" s="104">
        <f>K174/1000</f>
        <v>0</v>
      </c>
      <c r="Y174" s="104"/>
      <c r="Z174" s="5">
        <f>F174/1000</f>
        <v>0</v>
      </c>
      <c r="AA174" s="5">
        <f>L174/1000</f>
        <v>0</v>
      </c>
      <c r="AB174" s="1">
        <f>P174</f>
        <v>0</v>
      </c>
      <c r="AC174" s="15" t="s">
        <v>291</v>
      </c>
      <c r="AF174" s="34"/>
      <c r="AG174" s="34"/>
      <c r="AH174" s="34"/>
      <c r="AI174" s="34"/>
      <c r="AJ174" s="34"/>
      <c r="AK174" s="34"/>
      <c r="AL174" s="34"/>
      <c r="AM174" s="34"/>
      <c r="AN174" s="34"/>
      <c r="AO174" s="109"/>
      <c r="AP174" s="109" t="s">
        <v>385</v>
      </c>
      <c r="AQ174" s="34">
        <f>SUM(AR174:AU174)</f>
        <v>0</v>
      </c>
      <c r="AW174" s="108" t="s">
        <v>286</v>
      </c>
      <c r="AX174" s="34">
        <f>SUM(AY174:BB174)</f>
        <v>0</v>
      </c>
    </row>
    <row r="175" spans="2:50" s="108" customFormat="1" ht="97.2" hidden="1" customHeight="1" outlineLevel="1" x14ac:dyDescent="0.3">
      <c r="B175" s="105">
        <v>3</v>
      </c>
      <c r="C175" s="105">
        <v>3</v>
      </c>
      <c r="D175" s="109" t="s">
        <v>402</v>
      </c>
      <c r="E175" s="103" t="s">
        <v>325</v>
      </c>
      <c r="F175" s="107"/>
      <c r="G175" s="113">
        <v>9488.1</v>
      </c>
      <c r="H175" s="113"/>
      <c r="I175" s="113"/>
      <c r="J175" s="113">
        <v>9488.1</v>
      </c>
      <c r="K175" s="113"/>
      <c r="L175" s="106">
        <v>12143.8</v>
      </c>
      <c r="M175" s="103">
        <v>2015</v>
      </c>
      <c r="N175" s="105">
        <v>2016</v>
      </c>
      <c r="O175" s="103" t="s">
        <v>401</v>
      </c>
      <c r="P175" s="103"/>
      <c r="Q175" s="103" t="s">
        <v>386</v>
      </c>
      <c r="S175" s="1" t="str">
        <f>Q175</f>
        <v>Комитет по здравоохра-нению администрации города Мурманска</v>
      </c>
      <c r="T175" s="1">
        <f>M175</f>
        <v>2015</v>
      </c>
      <c r="U175" s="104">
        <f>H175/1000</f>
        <v>0</v>
      </c>
      <c r="V175" s="104">
        <f>I175/1000</f>
        <v>0</v>
      </c>
      <c r="W175" s="104">
        <f>J175/1000</f>
        <v>9.4881000000000011</v>
      </c>
      <c r="X175" s="104">
        <f>K175/1000</f>
        <v>0</v>
      </c>
      <c r="Y175" s="104"/>
      <c r="Z175" s="5">
        <f>F175/1000</f>
        <v>0</v>
      </c>
      <c r="AA175" s="5">
        <f>L175/1000</f>
        <v>12.143799999999999</v>
      </c>
      <c r="AB175" s="1">
        <f>P175</f>
        <v>0</v>
      </c>
      <c r="AC175" s="15" t="s">
        <v>291</v>
      </c>
      <c r="AF175" s="34"/>
      <c r="AG175" s="34"/>
      <c r="AH175" s="34"/>
      <c r="AI175" s="34"/>
      <c r="AJ175" s="34"/>
      <c r="AK175" s="34"/>
      <c r="AL175" s="34"/>
      <c r="AM175" s="34"/>
      <c r="AN175" s="34"/>
      <c r="AO175" s="109" t="s">
        <v>400</v>
      </c>
      <c r="AP175" s="166"/>
      <c r="AW175" s="108" t="s">
        <v>286</v>
      </c>
      <c r="AX175" s="34">
        <f>SUM(AY175:BB175)</f>
        <v>0</v>
      </c>
    </row>
    <row r="176" spans="2:50" s="108" customFormat="1" ht="92.4" hidden="1" outlineLevel="1" x14ac:dyDescent="0.3">
      <c r="B176" s="105">
        <f>B164+1</f>
        <v>37</v>
      </c>
      <c r="C176" s="105">
        <f>C164+1</f>
        <v>51</v>
      </c>
      <c r="D176" s="109" t="s">
        <v>399</v>
      </c>
      <c r="E176" s="103" t="s">
        <v>282</v>
      </c>
      <c r="F176" s="106">
        <v>0</v>
      </c>
      <c r="G176" s="106">
        <v>44513.4</v>
      </c>
      <c r="H176" s="106">
        <v>0</v>
      </c>
      <c r="I176" s="106">
        <v>44513.4</v>
      </c>
      <c r="J176" s="106">
        <v>0</v>
      </c>
      <c r="K176" s="106">
        <v>0</v>
      </c>
      <c r="L176" s="106">
        <v>55843.6</v>
      </c>
      <c r="M176" s="112" t="s">
        <v>35</v>
      </c>
      <c r="N176" s="110">
        <v>2014</v>
      </c>
      <c r="O176" s="103" t="s">
        <v>398</v>
      </c>
      <c r="P176" s="103" t="s">
        <v>281</v>
      </c>
      <c r="Q176" s="103" t="s">
        <v>386</v>
      </c>
      <c r="S176" s="1" t="str">
        <f>Q176</f>
        <v>Комитет по здравоохра-нению администрации города Мурманска</v>
      </c>
      <c r="T176" s="1" t="str">
        <f>M176</f>
        <v>2013-2014</v>
      </c>
      <c r="U176" s="104">
        <f>H176/1000</f>
        <v>0</v>
      </c>
      <c r="V176" s="104">
        <f>I176/1000</f>
        <v>44.513400000000004</v>
      </c>
      <c r="W176" s="104">
        <f>J176/1000</f>
        <v>0</v>
      </c>
      <c r="X176" s="104">
        <f>K176/1000</f>
        <v>0</v>
      </c>
      <c r="Y176" s="104"/>
      <c r="Z176" s="5">
        <f>F176/1000</f>
        <v>0</v>
      </c>
      <c r="AA176" s="5">
        <f>L176/1000</f>
        <v>55.843599999999995</v>
      </c>
      <c r="AB176" s="1" t="str">
        <f>P176</f>
        <v>объект сдан</v>
      </c>
      <c r="AC176" s="15" t="s">
        <v>291</v>
      </c>
      <c r="AF176" s="34"/>
      <c r="AG176" s="34"/>
      <c r="AH176" s="34"/>
      <c r="AI176" s="34"/>
      <c r="AJ176" s="34"/>
      <c r="AK176" s="34"/>
      <c r="AL176" s="34"/>
      <c r="AM176" s="34"/>
      <c r="AN176" s="34"/>
      <c r="AO176" s="109"/>
      <c r="AP176" s="109"/>
      <c r="AQ176" s="34">
        <f>SUM(AR176:AU176)</f>
        <v>0</v>
      </c>
      <c r="AW176" s="108" t="s">
        <v>286</v>
      </c>
      <c r="AX176" s="34">
        <f>SUM(AY176:BB176)</f>
        <v>0</v>
      </c>
    </row>
    <row r="177" spans="1:55" s="108" customFormat="1" ht="79.2" hidden="1" outlineLevel="1" x14ac:dyDescent="0.3">
      <c r="B177" s="105">
        <f>B173+1</f>
        <v>47</v>
      </c>
      <c r="C177" s="105">
        <f>C173+1</f>
        <v>61</v>
      </c>
      <c r="D177" s="109" t="s">
        <v>397</v>
      </c>
      <c r="E177" s="103" t="s">
        <v>282</v>
      </c>
      <c r="F177" s="106">
        <v>0</v>
      </c>
      <c r="G177" s="106">
        <v>8000</v>
      </c>
      <c r="H177" s="106">
        <v>0</v>
      </c>
      <c r="I177" s="106">
        <v>0</v>
      </c>
      <c r="J177" s="106">
        <v>8000</v>
      </c>
      <c r="K177" s="106">
        <v>0</v>
      </c>
      <c r="L177" s="106"/>
      <c r="M177" s="103">
        <v>2016</v>
      </c>
      <c r="N177" s="110">
        <v>2016</v>
      </c>
      <c r="O177" s="103" t="s">
        <v>388</v>
      </c>
      <c r="P177" s="103"/>
      <c r="Q177" s="103" t="s">
        <v>386</v>
      </c>
      <c r="S177" s="1" t="str">
        <f>Q177</f>
        <v>Комитет по здравоохра-нению администрации города Мурманска</v>
      </c>
      <c r="T177" s="1">
        <f>M177</f>
        <v>2016</v>
      </c>
      <c r="U177" s="104">
        <f>H177/1000</f>
        <v>0</v>
      </c>
      <c r="V177" s="104">
        <f>I177/1000</f>
        <v>0</v>
      </c>
      <c r="W177" s="104">
        <f>J177/1000</f>
        <v>8</v>
      </c>
      <c r="X177" s="104">
        <f>K177/1000</f>
        <v>0</v>
      </c>
      <c r="Y177" s="104"/>
      <c r="Z177" s="5">
        <f>F177/1000</f>
        <v>0</v>
      </c>
      <c r="AA177" s="5">
        <f>L177/1000</f>
        <v>0</v>
      </c>
      <c r="AB177" s="1">
        <f>P177</f>
        <v>0</v>
      </c>
      <c r="AC177" s="15" t="s">
        <v>291</v>
      </c>
      <c r="AF177" s="34"/>
      <c r="AG177" s="34"/>
      <c r="AH177" s="34"/>
      <c r="AI177" s="34"/>
      <c r="AJ177" s="34"/>
      <c r="AK177" s="34"/>
      <c r="AL177" s="34"/>
      <c r="AM177" s="34"/>
      <c r="AN177" s="34"/>
      <c r="AO177" s="109"/>
      <c r="AP177" s="109" t="s">
        <v>385</v>
      </c>
      <c r="AQ177" s="34">
        <f>SUM(AR177:AU177)</f>
        <v>0</v>
      </c>
      <c r="AW177" s="108" t="s">
        <v>286</v>
      </c>
      <c r="AX177" s="34">
        <f>SUM(AY177:BB177)</f>
        <v>0</v>
      </c>
    </row>
    <row r="178" spans="1:55" s="108" customFormat="1" ht="79.2" hidden="1" outlineLevel="1" x14ac:dyDescent="0.3">
      <c r="B178" s="105">
        <f>B174+1</f>
        <v>50</v>
      </c>
      <c r="C178" s="105">
        <f>C174+1</f>
        <v>64</v>
      </c>
      <c r="D178" s="109" t="s">
        <v>396</v>
      </c>
      <c r="E178" s="103" t="s">
        <v>282</v>
      </c>
      <c r="F178" s="106">
        <v>33929.199999999997</v>
      </c>
      <c r="G178" s="106">
        <v>0</v>
      </c>
      <c r="H178" s="106">
        <v>0</v>
      </c>
      <c r="I178" s="106">
        <v>0</v>
      </c>
      <c r="J178" s="106">
        <v>0</v>
      </c>
      <c r="K178" s="106">
        <v>0</v>
      </c>
      <c r="L178" s="106">
        <v>33929.199999999997</v>
      </c>
      <c r="M178" s="103">
        <v>2017</v>
      </c>
      <c r="N178" s="110">
        <v>2017</v>
      </c>
      <c r="O178" s="103" t="s">
        <v>395</v>
      </c>
      <c r="P178" s="103"/>
      <c r="Q178" s="103" t="s">
        <v>386</v>
      </c>
      <c r="S178" s="1" t="str">
        <f>Q178</f>
        <v>Комитет по здравоохра-нению администрации города Мурманска</v>
      </c>
      <c r="T178" s="1">
        <f>M178</f>
        <v>2017</v>
      </c>
      <c r="U178" s="104">
        <f>H178/1000</f>
        <v>0</v>
      </c>
      <c r="V178" s="104">
        <f>I178/1000</f>
        <v>0</v>
      </c>
      <c r="W178" s="104">
        <f>J178/1000</f>
        <v>0</v>
      </c>
      <c r="X178" s="104">
        <f>K178/1000</f>
        <v>0</v>
      </c>
      <c r="Y178" s="104"/>
      <c r="Z178" s="5">
        <f>F178/1000</f>
        <v>33.929199999999994</v>
      </c>
      <c r="AA178" s="5">
        <f>L178/1000</f>
        <v>33.929199999999994</v>
      </c>
      <c r="AB178" s="1">
        <f>P178</f>
        <v>0</v>
      </c>
      <c r="AC178" s="15" t="s">
        <v>291</v>
      </c>
      <c r="AF178" s="34"/>
      <c r="AG178" s="34"/>
      <c r="AH178" s="34"/>
      <c r="AI178" s="34"/>
      <c r="AJ178" s="34"/>
      <c r="AK178" s="34"/>
      <c r="AL178" s="34"/>
      <c r="AM178" s="34"/>
      <c r="AN178" s="34"/>
      <c r="AO178" s="109"/>
      <c r="AP178" s="109" t="s">
        <v>385</v>
      </c>
      <c r="AQ178" s="34">
        <f>SUM(AR178:AU178)</f>
        <v>0</v>
      </c>
      <c r="AW178" s="108" t="s">
        <v>286</v>
      </c>
      <c r="AX178" s="34">
        <f>SUM(AY178:BB178)</f>
        <v>0</v>
      </c>
    </row>
    <row r="179" spans="1:55" s="34" customFormat="1" ht="55.2" hidden="1" collapsed="1" x14ac:dyDescent="0.3">
      <c r="A179" s="15">
        <f>A160+1</f>
        <v>45</v>
      </c>
      <c r="B179" s="15">
        <f>B160+1</f>
        <v>34</v>
      </c>
      <c r="C179" s="15">
        <f>C160+1</f>
        <v>48</v>
      </c>
      <c r="D179" s="68" t="s">
        <v>128</v>
      </c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S179" s="7"/>
      <c r="T179" s="1" t="s">
        <v>43</v>
      </c>
      <c r="U179" s="104"/>
      <c r="V179" s="104"/>
      <c r="W179" s="104">
        <v>57.808300000000003</v>
      </c>
      <c r="X179" s="104"/>
      <c r="Y179" s="104"/>
      <c r="Z179" s="5">
        <v>25.5</v>
      </c>
      <c r="AA179" s="5">
        <v>83.308300000000003</v>
      </c>
      <c r="AB179" s="1" t="s">
        <v>214</v>
      </c>
      <c r="AC179" s="15" t="s">
        <v>241</v>
      </c>
      <c r="AD179" s="15" t="s">
        <v>274</v>
      </c>
      <c r="AE179" s="15" t="s">
        <v>274</v>
      </c>
      <c r="AO179" s="15"/>
      <c r="AP179" s="15" t="s">
        <v>126</v>
      </c>
      <c r="AQ179" s="34">
        <f>SUM(AR179:AU179)</f>
        <v>0</v>
      </c>
      <c r="AW179" s="15"/>
      <c r="AX179" s="34">
        <f>SUM(AY179:BB179)</f>
        <v>0</v>
      </c>
    </row>
    <row r="180" spans="1:55" s="108" customFormat="1" ht="79.2" hidden="1" outlineLevel="1" x14ac:dyDescent="0.3">
      <c r="B180" s="105">
        <f>B168+1</f>
        <v>41</v>
      </c>
      <c r="C180" s="105">
        <f>C168+1</f>
        <v>55</v>
      </c>
      <c r="D180" s="109" t="s">
        <v>394</v>
      </c>
      <c r="E180" s="103" t="s">
        <v>282</v>
      </c>
      <c r="F180" s="106">
        <v>0</v>
      </c>
      <c r="G180" s="106">
        <v>23673</v>
      </c>
      <c r="H180" s="106">
        <v>0</v>
      </c>
      <c r="I180" s="106">
        <v>23673</v>
      </c>
      <c r="J180" s="106">
        <v>0</v>
      </c>
      <c r="K180" s="106">
        <v>0</v>
      </c>
      <c r="L180" s="106">
        <v>31396.57</v>
      </c>
      <c r="M180" s="103" t="s">
        <v>48</v>
      </c>
      <c r="N180" s="110">
        <v>2015</v>
      </c>
      <c r="O180" s="103" t="s">
        <v>393</v>
      </c>
      <c r="P180" s="103" t="s">
        <v>277</v>
      </c>
      <c r="Q180" s="103" t="s">
        <v>386</v>
      </c>
      <c r="S180" s="1" t="str">
        <f>Q180</f>
        <v>Комитет по здравоохра-нению администрации города Мурманска</v>
      </c>
      <c r="T180" s="1" t="str">
        <f>M180</f>
        <v>2014-2015</v>
      </c>
      <c r="U180" s="104">
        <f>H180/1000</f>
        <v>0</v>
      </c>
      <c r="V180" s="104">
        <f>I180/1000</f>
        <v>23.672999999999998</v>
      </c>
      <c r="W180" s="104">
        <f>J180/1000</f>
        <v>0</v>
      </c>
      <c r="X180" s="104">
        <f>K180/1000</f>
        <v>0</v>
      </c>
      <c r="Y180" s="104"/>
      <c r="Z180" s="5">
        <f>F180/1000</f>
        <v>0</v>
      </c>
      <c r="AA180" s="5">
        <f>L180/1000</f>
        <v>31.396570000000001</v>
      </c>
      <c r="AB180" s="1" t="str">
        <f>P180</f>
        <v>ведутся работы</v>
      </c>
      <c r="AC180" s="15" t="s">
        <v>291</v>
      </c>
      <c r="AF180" s="34"/>
      <c r="AG180" s="34"/>
      <c r="AH180" s="34"/>
      <c r="AI180" s="34"/>
      <c r="AJ180" s="34"/>
      <c r="AK180" s="34"/>
      <c r="AL180" s="34"/>
      <c r="AM180" s="34"/>
      <c r="AN180" s="34"/>
      <c r="AO180" s="109"/>
      <c r="AP180" s="109" t="s">
        <v>392</v>
      </c>
      <c r="AQ180" s="34">
        <f>SUM(AR180:AU180)</f>
        <v>0</v>
      </c>
      <c r="AW180" s="108" t="s">
        <v>286</v>
      </c>
      <c r="AX180" s="34">
        <f>SUM(AY180:BB180)</f>
        <v>0</v>
      </c>
    </row>
    <row r="181" spans="1:55" s="108" customFormat="1" ht="69" hidden="1" customHeight="1" outlineLevel="1" x14ac:dyDescent="0.3">
      <c r="B181" s="105">
        <v>27</v>
      </c>
      <c r="C181" s="105">
        <v>27</v>
      </c>
      <c r="D181" s="109" t="s">
        <v>391</v>
      </c>
      <c r="E181" s="103" t="s">
        <v>325</v>
      </c>
      <c r="F181" s="111"/>
      <c r="G181" s="106">
        <f>J181</f>
        <v>30000</v>
      </c>
      <c r="H181" s="106"/>
      <c r="I181" s="106"/>
      <c r="J181" s="106">
        <v>30000</v>
      </c>
      <c r="K181" s="106"/>
      <c r="L181" s="106">
        <v>30000</v>
      </c>
      <c r="M181" s="103">
        <v>2016</v>
      </c>
      <c r="N181" s="103">
        <v>2016</v>
      </c>
      <c r="O181" s="103" t="s">
        <v>134</v>
      </c>
      <c r="P181" s="103" t="s">
        <v>134</v>
      </c>
      <c r="Q181" s="103" t="s">
        <v>390</v>
      </c>
      <c r="S181" s="20"/>
      <c r="T181" s="20"/>
      <c r="Z181" s="20"/>
      <c r="AA181" s="20"/>
      <c r="AB181" s="20"/>
      <c r="AF181" s="34"/>
      <c r="AG181" s="34"/>
      <c r="AH181" s="34"/>
      <c r="AI181" s="34"/>
      <c r="AJ181" s="34"/>
      <c r="AK181" s="34"/>
      <c r="AL181" s="34"/>
      <c r="AM181" s="34"/>
      <c r="AN181" s="34"/>
      <c r="AW181" s="108" t="s">
        <v>384</v>
      </c>
      <c r="AX181" s="34">
        <f>SUM(AY181:BB181)</f>
        <v>0</v>
      </c>
    </row>
    <row r="182" spans="1:55" s="108" customFormat="1" ht="79.2" hidden="1" outlineLevel="1" x14ac:dyDescent="0.3">
      <c r="B182" s="105">
        <f>B180+1</f>
        <v>42</v>
      </c>
      <c r="C182" s="105">
        <f>C180+1</f>
        <v>56</v>
      </c>
      <c r="D182" s="109" t="s">
        <v>389</v>
      </c>
      <c r="E182" s="103" t="s">
        <v>282</v>
      </c>
      <c r="F182" s="106">
        <v>0</v>
      </c>
      <c r="G182" s="106">
        <v>55500</v>
      </c>
      <c r="H182" s="106">
        <v>0</v>
      </c>
      <c r="I182" s="106">
        <v>0</v>
      </c>
      <c r="J182" s="106">
        <v>55500</v>
      </c>
      <c r="K182" s="106">
        <v>0</v>
      </c>
      <c r="L182" s="106"/>
      <c r="M182" s="103" t="s">
        <v>43</v>
      </c>
      <c r="N182" s="110">
        <v>2017</v>
      </c>
      <c r="O182" s="103" t="s">
        <v>388</v>
      </c>
      <c r="P182" s="103" t="s">
        <v>387</v>
      </c>
      <c r="Q182" s="103" t="s">
        <v>386</v>
      </c>
      <c r="S182" s="1" t="str">
        <f>Q182</f>
        <v>Комитет по здравоохра-нению администрации города Мурманска</v>
      </c>
      <c r="T182" s="1" t="str">
        <f>M182</f>
        <v>2014-2017</v>
      </c>
      <c r="U182" s="104">
        <f>H182/1000</f>
        <v>0</v>
      </c>
      <c r="V182" s="104">
        <f>I182/1000</f>
        <v>0</v>
      </c>
      <c r="W182" s="104">
        <f>J182/1000</f>
        <v>55.5</v>
      </c>
      <c r="X182" s="104">
        <f>K182/1000</f>
        <v>0</v>
      </c>
      <c r="Y182" s="104"/>
      <c r="Z182" s="5">
        <f>F182/1000</f>
        <v>0</v>
      </c>
      <c r="AA182" s="5">
        <f>L182/1000</f>
        <v>0</v>
      </c>
      <c r="AB182" s="1" t="str">
        <f>P182</f>
        <v xml:space="preserve">ведутся инженерные изыскания </v>
      </c>
      <c r="AC182" s="15" t="s">
        <v>291</v>
      </c>
      <c r="AF182" s="34"/>
      <c r="AG182" s="34"/>
      <c r="AH182" s="34"/>
      <c r="AI182" s="34"/>
      <c r="AJ182" s="34"/>
      <c r="AK182" s="34"/>
      <c r="AL182" s="34"/>
      <c r="AM182" s="34"/>
      <c r="AN182" s="34"/>
      <c r="AO182" s="109"/>
      <c r="AP182" s="109" t="s">
        <v>385</v>
      </c>
      <c r="AQ182" s="34">
        <f>SUM(AR182:AU182)</f>
        <v>0</v>
      </c>
      <c r="AW182" s="108" t="s">
        <v>384</v>
      </c>
      <c r="AX182" s="34">
        <f>SUM(AY182:BB182)</f>
        <v>0</v>
      </c>
    </row>
    <row r="183" spans="1:55" s="34" customFormat="1" ht="52.8" hidden="1" x14ac:dyDescent="0.3">
      <c r="A183" s="15">
        <f>A179+1</f>
        <v>46</v>
      </c>
      <c r="B183" s="15">
        <f>B179+1</f>
        <v>35</v>
      </c>
      <c r="C183" s="15">
        <f>C179+1</f>
        <v>49</v>
      </c>
      <c r="D183" s="15" t="s">
        <v>129</v>
      </c>
      <c r="E183" s="103" t="s">
        <v>278</v>
      </c>
      <c r="F183" s="107">
        <v>254000</v>
      </c>
      <c r="G183" s="107">
        <v>0</v>
      </c>
      <c r="H183" s="107"/>
      <c r="I183" s="107"/>
      <c r="J183" s="107"/>
      <c r="K183" s="107"/>
      <c r="L183" s="106">
        <v>254000</v>
      </c>
      <c r="M183" s="103" t="s">
        <v>71</v>
      </c>
      <c r="N183" s="105">
        <v>2016</v>
      </c>
      <c r="O183" s="103" t="s">
        <v>383</v>
      </c>
      <c r="P183" s="103" t="s">
        <v>209</v>
      </c>
      <c r="Q183" s="103" t="s">
        <v>47</v>
      </c>
      <c r="R183" s="15"/>
      <c r="S183" s="1" t="s">
        <v>47</v>
      </c>
      <c r="T183" s="1" t="s">
        <v>215</v>
      </c>
      <c r="U183" s="104"/>
      <c r="V183" s="104"/>
      <c r="W183" s="104"/>
      <c r="X183" s="104"/>
      <c r="Y183" s="104"/>
      <c r="Z183" s="5">
        <v>254</v>
      </c>
      <c r="AA183" s="5">
        <v>254</v>
      </c>
      <c r="AB183" s="1" t="s">
        <v>267</v>
      </c>
      <c r="AC183" s="15" t="s">
        <v>241</v>
      </c>
      <c r="AD183" s="103" t="s">
        <v>131</v>
      </c>
      <c r="AE183" s="103" t="s">
        <v>131</v>
      </c>
      <c r="AQ183" s="34">
        <f>SUM(AR183:AU183)</f>
        <v>0</v>
      </c>
      <c r="AW183" s="15"/>
      <c r="AX183" s="34">
        <f>SUM(AY183:BB183)</f>
        <v>0</v>
      </c>
    </row>
    <row r="184" spans="1:55" s="7" customFormat="1" x14ac:dyDescent="0.3">
      <c r="C184" s="43" t="s">
        <v>132</v>
      </c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98"/>
      <c r="AG184" s="98"/>
      <c r="AH184" s="98"/>
      <c r="AI184" s="98"/>
      <c r="AJ184" s="98"/>
      <c r="AK184" s="98"/>
      <c r="AL184" s="98"/>
      <c r="AM184" s="98"/>
      <c r="AN184" s="98"/>
      <c r="AO184" s="52"/>
      <c r="AP184" s="52"/>
      <c r="AQ184" s="52">
        <f>SUM(AR184:AU184)</f>
        <v>0</v>
      </c>
      <c r="AR184" s="52"/>
      <c r="AS184" s="52"/>
      <c r="AT184" s="52"/>
      <c r="AU184" s="52"/>
      <c r="AV184" s="52"/>
      <c r="AX184" s="52">
        <f>SUM(AY184:BB184)</f>
        <v>0</v>
      </c>
      <c r="AY184" s="52"/>
      <c r="AZ184" s="52"/>
      <c r="BA184" s="52"/>
      <c r="BB184" s="52"/>
      <c r="BC184" s="52"/>
    </row>
    <row r="185" spans="1:55" s="7" customFormat="1" ht="79.2" x14ac:dyDescent="0.3">
      <c r="B185" s="38"/>
      <c r="C185" s="38">
        <v>46</v>
      </c>
      <c r="D185" s="65" t="s">
        <v>382</v>
      </c>
      <c r="E185" s="60" t="s">
        <v>279</v>
      </c>
      <c r="F185" s="38"/>
      <c r="G185" s="38"/>
      <c r="H185" s="38"/>
      <c r="I185" s="38"/>
      <c r="J185" s="38"/>
      <c r="K185" s="38"/>
      <c r="L185" s="61" t="s">
        <v>54</v>
      </c>
      <c r="M185" s="61">
        <v>2016</v>
      </c>
      <c r="N185" s="61">
        <v>2016</v>
      </c>
      <c r="O185" s="38"/>
      <c r="P185" s="1" t="s">
        <v>130</v>
      </c>
      <c r="Q185" s="60" t="s">
        <v>381</v>
      </c>
      <c r="R185" s="38"/>
      <c r="S185" s="1" t="str">
        <f>Q185</f>
        <v>Арктический выставочный центр «Атомный ледокол Ленин»</v>
      </c>
      <c r="T185" s="1">
        <f>M185</f>
        <v>2016</v>
      </c>
      <c r="U185" s="5">
        <f>H185/1000</f>
        <v>0</v>
      </c>
      <c r="V185" s="5">
        <f>I185/1000</f>
        <v>0</v>
      </c>
      <c r="W185" s="5">
        <f>J185/1000</f>
        <v>0</v>
      </c>
      <c r="X185" s="5">
        <f>K185/1000</f>
        <v>0</v>
      </c>
      <c r="Y185" s="5"/>
      <c r="Z185" s="5" t="s">
        <v>54</v>
      </c>
      <c r="AA185" s="5" t="s">
        <v>53</v>
      </c>
      <c r="AB185" s="1" t="str">
        <f>P185</f>
        <v>поиск инвестора</v>
      </c>
      <c r="AC185" s="15" t="s">
        <v>291</v>
      </c>
      <c r="AD185" s="38"/>
      <c r="AE185" s="38"/>
      <c r="AF185" s="98"/>
      <c r="AG185" s="98"/>
      <c r="AH185" s="98"/>
      <c r="AI185" s="98"/>
      <c r="AJ185" s="98"/>
      <c r="AK185" s="98"/>
      <c r="AL185" s="98"/>
      <c r="AM185" s="98"/>
      <c r="AN185" s="98"/>
      <c r="AO185" s="52"/>
      <c r="AP185" s="52"/>
      <c r="AQ185" s="52"/>
      <c r="AR185" s="52"/>
      <c r="AS185" s="52"/>
      <c r="AT185" s="52"/>
      <c r="AU185" s="52"/>
      <c r="AV185" s="52"/>
      <c r="AX185" s="52"/>
      <c r="AY185" s="52"/>
      <c r="AZ185" s="52"/>
      <c r="BA185" s="52"/>
      <c r="BB185" s="52"/>
      <c r="BC185" s="52"/>
    </row>
    <row r="186" spans="1:55" s="7" customFormat="1" ht="54" customHeight="1" x14ac:dyDescent="0.3">
      <c r="A186" s="1">
        <f>A183+1</f>
        <v>47</v>
      </c>
      <c r="B186" s="1">
        <f>B183+1</f>
        <v>36</v>
      </c>
      <c r="C186" s="1">
        <v>47</v>
      </c>
      <c r="D186" s="1" t="s">
        <v>133</v>
      </c>
      <c r="E186" s="60" t="s">
        <v>282</v>
      </c>
      <c r="F186" s="63">
        <v>0</v>
      </c>
      <c r="G186" s="63">
        <v>0</v>
      </c>
      <c r="H186" s="63"/>
      <c r="I186" s="63"/>
      <c r="J186" s="63"/>
      <c r="K186" s="63"/>
      <c r="L186" s="63"/>
      <c r="M186" s="61">
        <v>2014</v>
      </c>
      <c r="N186" s="61">
        <v>2014</v>
      </c>
      <c r="O186" s="60" t="s">
        <v>380</v>
      </c>
      <c r="P186" s="60" t="s">
        <v>209</v>
      </c>
      <c r="Q186" s="60" t="s">
        <v>379</v>
      </c>
      <c r="R186" s="58"/>
      <c r="S186" s="1" t="s">
        <v>42</v>
      </c>
      <c r="T186" s="1"/>
      <c r="U186" s="5"/>
      <c r="V186" s="5"/>
      <c r="W186" s="5"/>
      <c r="X186" s="5"/>
      <c r="Y186" s="5"/>
      <c r="Z186" s="5" t="s">
        <v>54</v>
      </c>
      <c r="AA186" s="5" t="s">
        <v>53</v>
      </c>
      <c r="AB186" s="1" t="s">
        <v>134</v>
      </c>
      <c r="AC186" s="15" t="s">
        <v>241</v>
      </c>
      <c r="AD186" s="4" t="s">
        <v>256</v>
      </c>
      <c r="AE186" s="4" t="s">
        <v>256</v>
      </c>
      <c r="AF186" s="159"/>
      <c r="AG186" s="159"/>
      <c r="AH186" s="159"/>
      <c r="AI186" s="159"/>
      <c r="AJ186" s="159"/>
      <c r="AK186" s="159"/>
      <c r="AL186" s="159"/>
      <c r="AM186" s="159"/>
      <c r="AN186" s="159"/>
      <c r="AO186" s="52"/>
      <c r="AP186" s="52"/>
      <c r="AQ186" s="52">
        <f>SUM(AR186:AU186)</f>
        <v>0</v>
      </c>
      <c r="AR186" s="52"/>
      <c r="AS186" s="52"/>
      <c r="AT186" s="52"/>
      <c r="AU186" s="52"/>
      <c r="AV186" s="52"/>
      <c r="AW186" s="15"/>
      <c r="AX186" s="52">
        <f>SUM(AY186:BB186)</f>
        <v>0</v>
      </c>
      <c r="AY186" s="52"/>
      <c r="AZ186" s="52"/>
      <c r="BA186" s="52"/>
      <c r="BB186" s="52"/>
      <c r="BC186" s="52"/>
    </row>
    <row r="187" spans="1:55" s="7" customFormat="1" ht="43.5" customHeight="1" x14ac:dyDescent="0.3">
      <c r="A187" s="1"/>
      <c r="B187" s="1"/>
      <c r="C187" s="1">
        <v>48</v>
      </c>
      <c r="D187" s="1" t="s">
        <v>378</v>
      </c>
      <c r="E187" s="60" t="s">
        <v>279</v>
      </c>
      <c r="F187" s="63"/>
      <c r="G187" s="63"/>
      <c r="H187" s="63"/>
      <c r="I187" s="63"/>
      <c r="J187" s="63"/>
      <c r="K187" s="63"/>
      <c r="L187" s="63"/>
      <c r="M187" s="61"/>
      <c r="N187" s="61"/>
      <c r="O187" s="60"/>
      <c r="P187" s="60" t="s">
        <v>209</v>
      </c>
      <c r="Q187" s="60" t="s">
        <v>377</v>
      </c>
      <c r="R187" s="58"/>
      <c r="S187" s="1" t="str">
        <f>Q187</f>
        <v>ООО "Кинопредприятие Мурманск"</v>
      </c>
      <c r="T187" s="1">
        <f>M187</f>
        <v>0</v>
      </c>
      <c r="U187" s="5">
        <f>H187/1000</f>
        <v>0</v>
      </c>
      <c r="V187" s="5">
        <f>I187/1000</f>
        <v>0</v>
      </c>
      <c r="W187" s="5">
        <f>J187/1000</f>
        <v>0</v>
      </c>
      <c r="X187" s="5">
        <f>K187/1000</f>
        <v>0</v>
      </c>
      <c r="Y187" s="5"/>
      <c r="Z187" s="5">
        <f>F187/1000</f>
        <v>0</v>
      </c>
      <c r="AA187" s="5">
        <f>L187/1000</f>
        <v>0</v>
      </c>
      <c r="AB187" s="1" t="str">
        <f>P187</f>
        <v>проектирование</v>
      </c>
      <c r="AC187" s="15" t="s">
        <v>291</v>
      </c>
      <c r="AD187" s="4"/>
      <c r="AE187" s="4"/>
      <c r="AF187" s="159"/>
      <c r="AG187" s="159"/>
      <c r="AH187" s="159"/>
      <c r="AI187" s="159"/>
      <c r="AJ187" s="159"/>
      <c r="AK187" s="159"/>
      <c r="AL187" s="159"/>
      <c r="AM187" s="159"/>
      <c r="AN187" s="159"/>
      <c r="AO187" s="52"/>
      <c r="AP187" s="52"/>
      <c r="AQ187" s="52"/>
      <c r="AR187" s="52"/>
      <c r="AS187" s="52"/>
      <c r="AT187" s="52"/>
      <c r="AU187" s="52"/>
      <c r="AV187" s="52"/>
      <c r="AW187" s="15"/>
      <c r="AX187" s="52">
        <f>SUM(AY187:BB187)</f>
        <v>0</v>
      </c>
      <c r="AY187" s="52"/>
      <c r="AZ187" s="52"/>
      <c r="BA187" s="52"/>
      <c r="BB187" s="52"/>
      <c r="BC187" s="52"/>
    </row>
    <row r="188" spans="1:55" s="52" customFormat="1" ht="171.6" collapsed="1" x14ac:dyDescent="0.3">
      <c r="A188" s="58">
        <f>A186+1</f>
        <v>48</v>
      </c>
      <c r="B188" s="58">
        <f>B186+1</f>
        <v>37</v>
      </c>
      <c r="C188" s="58">
        <v>49</v>
      </c>
      <c r="D188" s="102" t="s">
        <v>135</v>
      </c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 t="s">
        <v>136</v>
      </c>
      <c r="T188" s="58" t="s">
        <v>43</v>
      </c>
      <c r="U188" s="90">
        <f>287.6+150</f>
        <v>437.6</v>
      </c>
      <c r="V188" s="90">
        <f>273.6+346+9.1+11.3</f>
        <v>640</v>
      </c>
      <c r="W188" s="90"/>
      <c r="X188" s="90"/>
      <c r="Y188" s="90"/>
      <c r="Z188" s="90"/>
      <c r="AA188" s="90">
        <f>SUM(U188:V188)</f>
        <v>1077.5999999999999</v>
      </c>
      <c r="AB188" s="58" t="s">
        <v>20</v>
      </c>
      <c r="AC188" s="58" t="s">
        <v>241</v>
      </c>
      <c r="AD188" s="60" t="s">
        <v>246</v>
      </c>
      <c r="AE188" s="60" t="s">
        <v>376</v>
      </c>
      <c r="AQ188" s="52">
        <f>SUM(AR188:AU188)</f>
        <v>0</v>
      </c>
      <c r="AW188" s="58"/>
      <c r="AX188" s="52">
        <f>SUM(AY188:BB188)</f>
        <v>0</v>
      </c>
    </row>
    <row r="189" spans="1:55" s="88" customFormat="1" ht="66" hidden="1" customHeight="1" outlineLevel="1" x14ac:dyDescent="0.3">
      <c r="B189" s="61">
        <f>B188+1</f>
        <v>38</v>
      </c>
      <c r="C189" s="61">
        <f>C188+1</f>
        <v>50</v>
      </c>
      <c r="D189" s="72" t="s">
        <v>375</v>
      </c>
      <c r="E189" s="60" t="s">
        <v>278</v>
      </c>
      <c r="F189" s="63">
        <v>58015.400000000023</v>
      </c>
      <c r="G189" s="63">
        <v>633840</v>
      </c>
      <c r="H189" s="63">
        <v>336550</v>
      </c>
      <c r="I189" s="63">
        <v>297290</v>
      </c>
      <c r="J189" s="63"/>
      <c r="K189" s="63"/>
      <c r="L189" s="62">
        <v>691855.4</v>
      </c>
      <c r="M189" s="60" t="s">
        <v>71</v>
      </c>
      <c r="N189" s="61">
        <v>2016</v>
      </c>
      <c r="O189" s="60"/>
      <c r="P189" s="60"/>
      <c r="Q189" s="60" t="s">
        <v>47</v>
      </c>
      <c r="R189" s="88" t="s">
        <v>361</v>
      </c>
      <c r="S189" s="1" t="str">
        <f>Q189</f>
        <v>ГОКУ "УКС Мурманской области"</v>
      </c>
      <c r="T189" s="1" t="str">
        <f>M189</f>
        <v>2014-2016</v>
      </c>
      <c r="U189" s="5">
        <f>H189/1000</f>
        <v>336.55</v>
      </c>
      <c r="V189" s="5">
        <f>I189/1000</f>
        <v>297.29000000000002</v>
      </c>
      <c r="W189" s="5">
        <f>J189/1000</f>
        <v>0</v>
      </c>
      <c r="X189" s="5">
        <f>K189/1000</f>
        <v>0</v>
      </c>
      <c r="Y189" s="5"/>
      <c r="Z189" s="5">
        <f>F189/1000</f>
        <v>58.015400000000021</v>
      </c>
      <c r="AA189" s="5">
        <f>L189/1000</f>
        <v>691.85540000000003</v>
      </c>
      <c r="AB189" s="1">
        <f>P189</f>
        <v>0</v>
      </c>
      <c r="AC189" s="15" t="s">
        <v>291</v>
      </c>
      <c r="AF189" s="159"/>
      <c r="AG189" s="159"/>
      <c r="AH189" s="159"/>
      <c r="AI189" s="159"/>
      <c r="AJ189" s="159"/>
      <c r="AK189" s="159"/>
      <c r="AL189" s="159"/>
      <c r="AM189" s="159"/>
      <c r="AN189" s="159"/>
      <c r="AO189" s="72" t="s">
        <v>368</v>
      </c>
      <c r="AP189" s="72"/>
      <c r="AQ189" s="52">
        <f>SUM(AR189:AU189)</f>
        <v>0</v>
      </c>
      <c r="AW189" s="88" t="s">
        <v>286</v>
      </c>
      <c r="AX189" s="52">
        <f>SUM(AY189:BB189)</f>
        <v>4712.3999999999996</v>
      </c>
      <c r="AZ189" s="88">
        <v>4712.3999999999996</v>
      </c>
    </row>
    <row r="190" spans="1:55" s="88" customFormat="1" ht="39.6" hidden="1" customHeight="1" outlineLevel="1" x14ac:dyDescent="0.3">
      <c r="B190" s="61"/>
      <c r="C190" s="61"/>
      <c r="D190" s="72" t="s">
        <v>374</v>
      </c>
      <c r="E190" s="60" t="s">
        <v>278</v>
      </c>
      <c r="F190" s="63"/>
      <c r="G190" s="63"/>
      <c r="H190" s="63"/>
      <c r="I190" s="63">
        <v>11596.2</v>
      </c>
      <c r="J190" s="63"/>
      <c r="K190" s="63"/>
      <c r="L190" s="62">
        <v>11596.2</v>
      </c>
      <c r="M190" s="60">
        <v>2016</v>
      </c>
      <c r="N190" s="61">
        <v>2016</v>
      </c>
      <c r="O190" s="60"/>
      <c r="P190" s="60"/>
      <c r="Q190" s="60" t="s">
        <v>47</v>
      </c>
      <c r="R190" s="88" t="s">
        <v>361</v>
      </c>
      <c r="S190" s="1" t="str">
        <f>Q190</f>
        <v>ГОКУ "УКС Мурманской области"</v>
      </c>
      <c r="T190" s="1">
        <f>M190</f>
        <v>2016</v>
      </c>
      <c r="U190" s="5">
        <f>H190/1000</f>
        <v>0</v>
      </c>
      <c r="V190" s="5">
        <f>I190/1000</f>
        <v>11.596200000000001</v>
      </c>
      <c r="W190" s="5">
        <f>J190/1000</f>
        <v>0</v>
      </c>
      <c r="X190" s="5">
        <f>K190/1000</f>
        <v>0</v>
      </c>
      <c r="Y190" s="5"/>
      <c r="Z190" s="5">
        <f>F190/1000</f>
        <v>0</v>
      </c>
      <c r="AA190" s="5">
        <f>L190/1000</f>
        <v>11.596200000000001</v>
      </c>
      <c r="AB190" s="1">
        <f>P190</f>
        <v>0</v>
      </c>
      <c r="AC190" s="15" t="s">
        <v>291</v>
      </c>
      <c r="AF190" s="159"/>
      <c r="AG190" s="159"/>
      <c r="AH190" s="159"/>
      <c r="AI190" s="159"/>
      <c r="AJ190" s="159"/>
      <c r="AK190" s="159"/>
      <c r="AL190" s="159"/>
      <c r="AM190" s="159"/>
      <c r="AN190" s="159"/>
      <c r="AO190" s="72"/>
      <c r="AP190" s="72"/>
      <c r="AQ190" s="52"/>
      <c r="AX190" s="52"/>
      <c r="AZ190" s="88">
        <v>11596.2</v>
      </c>
    </row>
    <row r="191" spans="1:55" s="88" customFormat="1" ht="66" hidden="1" customHeight="1" outlineLevel="1" x14ac:dyDescent="0.3">
      <c r="B191" s="61">
        <f>B189+1</f>
        <v>39</v>
      </c>
      <c r="C191" s="61">
        <f>C189+1</f>
        <v>51</v>
      </c>
      <c r="D191" s="72" t="s">
        <v>373</v>
      </c>
      <c r="E191" s="60" t="s">
        <v>278</v>
      </c>
      <c r="F191" s="63">
        <v>0</v>
      </c>
      <c r="G191" s="63">
        <v>561214.30000000005</v>
      </c>
      <c r="H191" s="63">
        <v>287600</v>
      </c>
      <c r="I191" s="63">
        <v>273614.3</v>
      </c>
      <c r="J191" s="63"/>
      <c r="K191" s="63"/>
      <c r="L191" s="62">
        <v>561214.30000000005</v>
      </c>
      <c r="M191" s="60" t="s">
        <v>71</v>
      </c>
      <c r="N191" s="61">
        <v>2016</v>
      </c>
      <c r="O191" s="60"/>
      <c r="P191" s="60"/>
      <c r="Q191" s="60" t="s">
        <v>47</v>
      </c>
      <c r="R191" s="88" t="s">
        <v>361</v>
      </c>
      <c r="S191" s="1" t="str">
        <f>Q191</f>
        <v>ГОКУ "УКС Мурманской области"</v>
      </c>
      <c r="T191" s="1" t="str">
        <f>M191</f>
        <v>2014-2016</v>
      </c>
      <c r="U191" s="5">
        <f>H191/1000</f>
        <v>287.60000000000002</v>
      </c>
      <c r="V191" s="5">
        <f>I191/1000</f>
        <v>273.61430000000001</v>
      </c>
      <c r="W191" s="5">
        <f>J191/1000</f>
        <v>0</v>
      </c>
      <c r="X191" s="5">
        <f>K191/1000</f>
        <v>0</v>
      </c>
      <c r="Y191" s="5"/>
      <c r="Z191" s="5">
        <f>F191/1000</f>
        <v>0</v>
      </c>
      <c r="AA191" s="5">
        <f>L191/1000</f>
        <v>561.21430000000009</v>
      </c>
      <c r="AB191" s="1">
        <f>P191</f>
        <v>0</v>
      </c>
      <c r="AC191" s="15" t="s">
        <v>291</v>
      </c>
      <c r="AF191" s="159"/>
      <c r="AG191" s="159"/>
      <c r="AH191" s="159"/>
      <c r="AI191" s="159"/>
      <c r="AJ191" s="159"/>
      <c r="AK191" s="159"/>
      <c r="AL191" s="159"/>
      <c r="AM191" s="159"/>
      <c r="AN191" s="159"/>
      <c r="AO191" s="72" t="s">
        <v>372</v>
      </c>
      <c r="AP191" s="72"/>
      <c r="AQ191" s="52">
        <f>SUM(AR191:AU191)</f>
        <v>0</v>
      </c>
      <c r="AW191" s="88" t="s">
        <v>286</v>
      </c>
      <c r="AX191" s="52">
        <f>SUM(AY191:BB191)</f>
        <v>77594.899999999994</v>
      </c>
      <c r="AZ191" s="88">
        <v>77594.899999999994</v>
      </c>
    </row>
    <row r="192" spans="1:55" s="88" customFormat="1" ht="52.8" hidden="1" customHeight="1" outlineLevel="1" x14ac:dyDescent="0.3">
      <c r="B192" s="61">
        <f>B191+1</f>
        <v>40</v>
      </c>
      <c r="C192" s="61">
        <f>C191+1</f>
        <v>52</v>
      </c>
      <c r="D192" s="72" t="s">
        <v>371</v>
      </c>
      <c r="E192" s="60" t="s">
        <v>278</v>
      </c>
      <c r="F192" s="63">
        <v>0</v>
      </c>
      <c r="G192" s="63">
        <v>495975</v>
      </c>
      <c r="H192" s="63">
        <v>150000</v>
      </c>
      <c r="I192" s="63">
        <v>345975</v>
      </c>
      <c r="J192" s="63"/>
      <c r="K192" s="63"/>
      <c r="L192" s="62">
        <v>495975</v>
      </c>
      <c r="M192" s="60" t="s">
        <v>71</v>
      </c>
      <c r="N192" s="61">
        <v>2016</v>
      </c>
      <c r="O192" s="60"/>
      <c r="P192" s="60"/>
      <c r="Q192" s="60" t="s">
        <v>47</v>
      </c>
      <c r="R192" s="88" t="s">
        <v>361</v>
      </c>
      <c r="S192" s="1" t="str">
        <f>Q192</f>
        <v>ГОКУ "УКС Мурманской области"</v>
      </c>
      <c r="T192" s="1" t="str">
        <f>M192</f>
        <v>2014-2016</v>
      </c>
      <c r="U192" s="5">
        <f>H192/1000</f>
        <v>150</v>
      </c>
      <c r="V192" s="5">
        <f>I192/1000</f>
        <v>345.97500000000002</v>
      </c>
      <c r="W192" s="5">
        <f>J192/1000</f>
        <v>0</v>
      </c>
      <c r="X192" s="5">
        <f>K192/1000</f>
        <v>0</v>
      </c>
      <c r="Y192" s="5"/>
      <c r="Z192" s="5">
        <f>F192/1000</f>
        <v>0</v>
      </c>
      <c r="AA192" s="5">
        <f>L192/1000</f>
        <v>495.97500000000002</v>
      </c>
      <c r="AB192" s="1">
        <f>P192</f>
        <v>0</v>
      </c>
      <c r="AC192" s="15" t="s">
        <v>291</v>
      </c>
      <c r="AF192" s="159"/>
      <c r="AG192" s="159"/>
      <c r="AH192" s="159"/>
      <c r="AI192" s="159"/>
      <c r="AJ192" s="159"/>
      <c r="AK192" s="159"/>
      <c r="AL192" s="159"/>
      <c r="AM192" s="159"/>
      <c r="AN192" s="159"/>
      <c r="AO192" s="72" t="s">
        <v>370</v>
      </c>
      <c r="AP192" s="72"/>
      <c r="AQ192" s="52">
        <f>SUM(AR192:AU192)</f>
        <v>0</v>
      </c>
      <c r="AW192" s="88" t="s">
        <v>286</v>
      </c>
      <c r="AX192" s="52">
        <f>SUM(AY192:BB192)</f>
        <v>104170.8</v>
      </c>
      <c r="AZ192" s="88">
        <v>104170.8</v>
      </c>
    </row>
    <row r="193" spans="1:55" s="88" customFormat="1" ht="148.5" hidden="1" customHeight="1" outlineLevel="1" x14ac:dyDescent="0.3">
      <c r="B193" s="61">
        <f>B192+1</f>
        <v>41</v>
      </c>
      <c r="C193" s="61">
        <f>C192+1</f>
        <v>53</v>
      </c>
      <c r="D193" s="72" t="s">
        <v>369</v>
      </c>
      <c r="E193" s="60" t="s">
        <v>278</v>
      </c>
      <c r="F193" s="63">
        <v>15930.200000000012</v>
      </c>
      <c r="G193" s="63">
        <v>386193.3</v>
      </c>
      <c r="H193" s="63">
        <v>257250</v>
      </c>
      <c r="I193" s="63">
        <v>128943.29999999999</v>
      </c>
      <c r="J193" s="63"/>
      <c r="K193" s="63"/>
      <c r="L193" s="62">
        <v>402123.5</v>
      </c>
      <c r="M193" s="60" t="s">
        <v>71</v>
      </c>
      <c r="N193" s="61">
        <v>2016</v>
      </c>
      <c r="O193" s="60"/>
      <c r="P193" s="60"/>
      <c r="Q193" s="60" t="s">
        <v>47</v>
      </c>
      <c r="R193" s="88" t="s">
        <v>361</v>
      </c>
      <c r="S193" s="1" t="str">
        <f>Q193</f>
        <v>ГОКУ "УКС Мурманской области"</v>
      </c>
      <c r="T193" s="1" t="str">
        <f>M193</f>
        <v>2014-2016</v>
      </c>
      <c r="U193" s="5">
        <f>H193/1000</f>
        <v>257.25</v>
      </c>
      <c r="V193" s="5">
        <f>I193/1000</f>
        <v>128.94329999999999</v>
      </c>
      <c r="W193" s="5">
        <f>J193/1000</f>
        <v>0</v>
      </c>
      <c r="X193" s="5">
        <f>K193/1000</f>
        <v>0</v>
      </c>
      <c r="Y193" s="5"/>
      <c r="Z193" s="5">
        <f>F193/1000</f>
        <v>15.930200000000012</v>
      </c>
      <c r="AA193" s="5">
        <f>L193/1000</f>
        <v>402.12349999999998</v>
      </c>
      <c r="AB193" s="1">
        <f>P193</f>
        <v>0</v>
      </c>
      <c r="AC193" s="15" t="s">
        <v>291</v>
      </c>
      <c r="AF193" s="159"/>
      <c r="AG193" s="159"/>
      <c r="AH193" s="159"/>
      <c r="AI193" s="159"/>
      <c r="AJ193" s="159"/>
      <c r="AK193" s="159"/>
      <c r="AL193" s="159"/>
      <c r="AM193" s="159"/>
      <c r="AN193" s="159"/>
      <c r="AO193" s="72" t="s">
        <v>368</v>
      </c>
      <c r="AP193" s="72"/>
      <c r="AQ193" s="52">
        <f>SUM(AR193:AU193)</f>
        <v>0</v>
      </c>
      <c r="AW193" s="88" t="s">
        <v>286</v>
      </c>
      <c r="AX193" s="52">
        <f>SUM(AY193:BB193)</f>
        <v>2296.8000000000002</v>
      </c>
      <c r="AZ193" s="88">
        <v>2296.8000000000002</v>
      </c>
    </row>
    <row r="194" spans="1:55" s="88" customFormat="1" ht="135" hidden="1" customHeight="1" outlineLevel="1" x14ac:dyDescent="0.3">
      <c r="B194" s="61">
        <f>B193+1</f>
        <v>42</v>
      </c>
      <c r="C194" s="61">
        <f>C193+1</f>
        <v>54</v>
      </c>
      <c r="D194" s="72" t="s">
        <v>367</v>
      </c>
      <c r="E194" s="60" t="s">
        <v>278</v>
      </c>
      <c r="F194" s="63">
        <v>0</v>
      </c>
      <c r="G194" s="63">
        <v>367354.6</v>
      </c>
      <c r="H194" s="63">
        <v>217600</v>
      </c>
      <c r="I194" s="63">
        <v>149754.6</v>
      </c>
      <c r="J194" s="63"/>
      <c r="K194" s="63"/>
      <c r="L194" s="62">
        <v>367354.6</v>
      </c>
      <c r="M194" s="60" t="s">
        <v>71</v>
      </c>
      <c r="N194" s="61">
        <v>2016</v>
      </c>
      <c r="O194" s="60"/>
      <c r="P194" s="60"/>
      <c r="Q194" s="60" t="s">
        <v>47</v>
      </c>
      <c r="S194" s="1" t="str">
        <f>Q194</f>
        <v>ГОКУ "УКС Мурманской области"</v>
      </c>
      <c r="T194" s="1" t="str">
        <f>M194</f>
        <v>2014-2016</v>
      </c>
      <c r="U194" s="5">
        <f>H194/1000</f>
        <v>217.6</v>
      </c>
      <c r="V194" s="5">
        <f>I194/1000</f>
        <v>149.75460000000001</v>
      </c>
      <c r="W194" s="5">
        <f>J194/1000</f>
        <v>0</v>
      </c>
      <c r="X194" s="5">
        <f>K194/1000</f>
        <v>0</v>
      </c>
      <c r="Y194" s="5"/>
      <c r="Z194" s="5">
        <f>F194/1000</f>
        <v>0</v>
      </c>
      <c r="AA194" s="5">
        <f>L194/1000</f>
        <v>367.3546</v>
      </c>
      <c r="AB194" s="1">
        <f>P194</f>
        <v>0</v>
      </c>
      <c r="AC194" s="15" t="s">
        <v>291</v>
      </c>
      <c r="AF194" s="159"/>
      <c r="AG194" s="159"/>
      <c r="AH194" s="159"/>
      <c r="AI194" s="159"/>
      <c r="AJ194" s="159"/>
      <c r="AK194" s="159"/>
      <c r="AL194" s="159"/>
      <c r="AM194" s="159"/>
      <c r="AN194" s="159"/>
      <c r="AO194" s="72" t="s">
        <v>366</v>
      </c>
      <c r="AP194" s="72"/>
      <c r="AQ194" s="52">
        <f>SUM(AR194:AU194)</f>
        <v>0</v>
      </c>
      <c r="AW194" s="88" t="s">
        <v>286</v>
      </c>
      <c r="AX194" s="52">
        <f>SUM(AY194:BB194)</f>
        <v>0</v>
      </c>
    </row>
    <row r="195" spans="1:55" s="19" customFormat="1" ht="122.25" hidden="1" customHeight="1" outlineLevel="1" x14ac:dyDescent="0.3">
      <c r="B195" s="64">
        <f>B194+1</f>
        <v>43</v>
      </c>
      <c r="C195" s="64">
        <f>C194+1</f>
        <v>55</v>
      </c>
      <c r="D195" s="95" t="s">
        <v>365</v>
      </c>
      <c r="E195" s="4" t="s">
        <v>278</v>
      </c>
      <c r="F195" s="70">
        <v>0</v>
      </c>
      <c r="G195" s="70">
        <v>0</v>
      </c>
      <c r="H195" s="70"/>
      <c r="I195" s="24"/>
      <c r="J195" s="70"/>
      <c r="K195" s="70"/>
      <c r="L195" s="24">
        <v>0</v>
      </c>
      <c r="M195" s="4" t="s">
        <v>71</v>
      </c>
      <c r="N195" s="64">
        <v>2016</v>
      </c>
      <c r="O195" s="4" t="s">
        <v>364</v>
      </c>
      <c r="P195" s="64"/>
      <c r="Q195" s="4" t="s">
        <v>47</v>
      </c>
      <c r="S195" s="1" t="str">
        <f>Q195</f>
        <v>ГОКУ "УКС Мурманской области"</v>
      </c>
      <c r="T195" s="1" t="str">
        <f>M195</f>
        <v>2014-2016</v>
      </c>
      <c r="U195" s="5">
        <f>H195/1000</f>
        <v>0</v>
      </c>
      <c r="V195" s="5">
        <f>I195/1000</f>
        <v>0</v>
      </c>
      <c r="W195" s="5">
        <f>J195/1000</f>
        <v>0</v>
      </c>
      <c r="X195" s="5">
        <f>K195/1000</f>
        <v>0</v>
      </c>
      <c r="Y195" s="5"/>
      <c r="Z195" s="5">
        <f>F195/1000</f>
        <v>0</v>
      </c>
      <c r="AA195" s="5">
        <f>L195/1000</f>
        <v>0</v>
      </c>
      <c r="AB195" s="1">
        <f>P195</f>
        <v>0</v>
      </c>
      <c r="AC195" s="15" t="s">
        <v>291</v>
      </c>
      <c r="AF195" s="159"/>
      <c r="AG195" s="159"/>
      <c r="AH195" s="159"/>
      <c r="AI195" s="159"/>
      <c r="AJ195" s="159"/>
      <c r="AK195" s="159"/>
      <c r="AL195" s="159"/>
      <c r="AM195" s="159"/>
      <c r="AN195" s="159"/>
      <c r="AO195" s="72" t="s">
        <v>363</v>
      </c>
      <c r="AP195" s="167"/>
      <c r="AQ195" s="52">
        <f>SUM(AR195:AU195)</f>
        <v>0</v>
      </c>
      <c r="AW195" s="88" t="s">
        <v>286</v>
      </c>
      <c r="AX195" s="52">
        <f>SUM(AY195:BB195)</f>
        <v>0</v>
      </c>
    </row>
    <row r="196" spans="1:55" s="19" customFormat="1" ht="122.25" hidden="1" customHeight="1" outlineLevel="1" x14ac:dyDescent="0.3">
      <c r="B196" s="64"/>
      <c r="C196" s="64"/>
      <c r="D196" s="95" t="s">
        <v>362</v>
      </c>
      <c r="E196" s="4" t="s">
        <v>278</v>
      </c>
      <c r="F196" s="70"/>
      <c r="G196" s="70"/>
      <c r="H196" s="70"/>
      <c r="I196" s="24"/>
      <c r="J196" s="70"/>
      <c r="K196" s="70"/>
      <c r="L196" s="24" t="s">
        <v>54</v>
      </c>
      <c r="M196" s="4">
        <v>2016</v>
      </c>
      <c r="N196" s="64">
        <v>2016</v>
      </c>
      <c r="O196" s="4" t="s">
        <v>318</v>
      </c>
      <c r="P196" s="64" t="s">
        <v>209</v>
      </c>
      <c r="Q196" s="4" t="s">
        <v>47</v>
      </c>
      <c r="R196" s="19" t="s">
        <v>361</v>
      </c>
      <c r="S196" s="1" t="str">
        <f>Q196</f>
        <v>ГОКУ "УКС Мурманской области"</v>
      </c>
      <c r="T196" s="1">
        <v>2016</v>
      </c>
      <c r="U196" s="5"/>
      <c r="V196" s="5">
        <v>1682.2</v>
      </c>
      <c r="W196" s="5"/>
      <c r="X196" s="5"/>
      <c r="Y196" s="5"/>
      <c r="Z196" s="5"/>
      <c r="AA196" s="5"/>
      <c r="AB196" s="1" t="s">
        <v>209</v>
      </c>
      <c r="AC196" s="15" t="s">
        <v>291</v>
      </c>
      <c r="AE196" s="4" t="s">
        <v>360</v>
      </c>
      <c r="AF196" s="159"/>
      <c r="AG196" s="159"/>
      <c r="AH196" s="159"/>
      <c r="AI196" s="159"/>
      <c r="AJ196" s="159"/>
      <c r="AK196" s="159"/>
      <c r="AL196" s="159"/>
      <c r="AM196" s="159"/>
      <c r="AN196" s="159"/>
      <c r="AO196" s="74"/>
      <c r="AP196" s="88"/>
      <c r="AQ196" s="52"/>
      <c r="AW196" s="88"/>
      <c r="AX196" s="52">
        <f>SUM(AY196:BB196)</f>
        <v>1682.2</v>
      </c>
      <c r="AZ196" s="19">
        <v>1682.2</v>
      </c>
    </row>
    <row r="197" spans="1:55" s="7" customFormat="1" ht="15" customHeight="1" x14ac:dyDescent="0.3">
      <c r="C197" s="43" t="s">
        <v>137</v>
      </c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98"/>
      <c r="AG197" s="98"/>
      <c r="AH197" s="98"/>
      <c r="AI197" s="98"/>
      <c r="AJ197" s="98"/>
      <c r="AK197" s="98"/>
      <c r="AL197" s="98"/>
      <c r="AM197" s="98"/>
      <c r="AN197" s="98"/>
      <c r="AO197" s="52"/>
      <c r="AP197" s="52"/>
      <c r="AQ197" s="52">
        <f>SUM(AR197:AU197)</f>
        <v>0</v>
      </c>
      <c r="AR197" s="52"/>
      <c r="AS197" s="52"/>
      <c r="AT197" s="52"/>
      <c r="AU197" s="52"/>
      <c r="AV197" s="52"/>
      <c r="AX197" s="52">
        <f>SUM(AY197:BB197)</f>
        <v>0</v>
      </c>
      <c r="AY197" s="52"/>
      <c r="AZ197" s="52"/>
      <c r="BA197" s="52"/>
      <c r="BB197" s="52"/>
      <c r="BC197" s="52"/>
    </row>
    <row r="198" spans="1:55" s="52" customFormat="1" ht="104.4" customHeight="1" x14ac:dyDescent="0.3">
      <c r="A198" s="58">
        <f>A188+1</f>
        <v>49</v>
      </c>
      <c r="B198" s="58">
        <f>B188+1</f>
        <v>38</v>
      </c>
      <c r="C198" s="58">
        <f>C188+1</f>
        <v>50</v>
      </c>
      <c r="D198" s="97" t="s">
        <v>138</v>
      </c>
      <c r="E198" s="60" t="s">
        <v>279</v>
      </c>
      <c r="F198" s="62">
        <v>950000</v>
      </c>
      <c r="G198" s="62">
        <f>SUM(H198:K198)</f>
        <v>20000</v>
      </c>
      <c r="H198" s="62"/>
      <c r="I198" s="62"/>
      <c r="J198" s="62"/>
      <c r="K198" s="62">
        <v>20000</v>
      </c>
      <c r="L198" s="62">
        <f>SUM(F198:G198)</f>
        <v>970000</v>
      </c>
      <c r="M198" s="60" t="s">
        <v>266</v>
      </c>
      <c r="N198" s="60">
        <v>2018</v>
      </c>
      <c r="O198" s="60"/>
      <c r="P198" s="60"/>
      <c r="Q198" s="60" t="s">
        <v>359</v>
      </c>
      <c r="R198" s="58"/>
      <c r="S198" s="58" t="s">
        <v>42</v>
      </c>
      <c r="T198" s="58" t="s">
        <v>139</v>
      </c>
      <c r="U198" s="58"/>
      <c r="V198" s="58">
        <v>18.100000000000001</v>
      </c>
      <c r="W198" s="58">
        <v>2.5</v>
      </c>
      <c r="X198" s="58">
        <f>37.8+20</f>
        <v>57.8</v>
      </c>
      <c r="Y198" s="58"/>
      <c r="Z198" s="58">
        <f>AA198-SUM(V198:X198)</f>
        <v>891.6</v>
      </c>
      <c r="AA198" s="58">
        <v>970</v>
      </c>
      <c r="AB198" s="58" t="s">
        <v>20</v>
      </c>
      <c r="AC198" s="58" t="s">
        <v>242</v>
      </c>
      <c r="AD198" s="60" t="s">
        <v>257</v>
      </c>
      <c r="AE198" s="60" t="s">
        <v>358</v>
      </c>
      <c r="AO198" s="72" t="s">
        <v>357</v>
      </c>
      <c r="AP198" s="72"/>
      <c r="AQ198" s="52">
        <f>SUM(AR198:AU198)</f>
        <v>0</v>
      </c>
      <c r="AW198" s="58" t="s">
        <v>335</v>
      </c>
      <c r="AX198" s="52">
        <f>SUM(AY198:BB198)</f>
        <v>0</v>
      </c>
    </row>
    <row r="199" spans="1:55" s="52" customFormat="1" ht="96.6" x14ac:dyDescent="0.3">
      <c r="A199" s="58">
        <f>A205+1</f>
        <v>51</v>
      </c>
      <c r="B199" s="58">
        <f>B205+1</f>
        <v>40</v>
      </c>
      <c r="C199" s="58">
        <v>51</v>
      </c>
      <c r="D199" s="97" t="s">
        <v>144</v>
      </c>
      <c r="E199" s="60" t="s">
        <v>325</v>
      </c>
      <c r="F199" s="63">
        <v>23316.308999999994</v>
      </c>
      <c r="G199" s="63">
        <v>62992.042000000001</v>
      </c>
      <c r="H199" s="63"/>
      <c r="I199" s="63"/>
      <c r="J199" s="63">
        <v>62992.042000000001</v>
      </c>
      <c r="K199" s="63"/>
      <c r="L199" s="63">
        <v>86308.350999999995</v>
      </c>
      <c r="M199" s="60" t="s">
        <v>71</v>
      </c>
      <c r="N199" s="61" t="s">
        <v>356</v>
      </c>
      <c r="O199" s="60" t="s">
        <v>355</v>
      </c>
      <c r="P199" s="60" t="s">
        <v>277</v>
      </c>
      <c r="Q199" s="60" t="s">
        <v>145</v>
      </c>
      <c r="R199" s="58"/>
      <c r="S199" s="58" t="s">
        <v>145</v>
      </c>
      <c r="T199" s="58" t="s">
        <v>19</v>
      </c>
      <c r="U199" s="90"/>
      <c r="V199" s="90"/>
      <c r="W199" s="90">
        <v>66.8</v>
      </c>
      <c r="X199" s="90"/>
      <c r="Y199" s="90"/>
      <c r="Z199" s="90">
        <v>23.316299999999998</v>
      </c>
      <c r="AA199" s="90">
        <f>86.308351+3.8</f>
        <v>90.108350999999999</v>
      </c>
      <c r="AB199" s="58" t="s">
        <v>20</v>
      </c>
      <c r="AC199" s="58" t="s">
        <v>242</v>
      </c>
      <c r="AD199" s="58" t="s">
        <v>268</v>
      </c>
      <c r="AE199" s="58" t="s">
        <v>354</v>
      </c>
      <c r="AO199" s="72" t="s">
        <v>353</v>
      </c>
      <c r="AP199" s="72" t="s">
        <v>352</v>
      </c>
      <c r="AQ199" s="52">
        <f>SUM(AR199:AU199)</f>
        <v>10663.262000000001</v>
      </c>
      <c r="AT199" s="52">
        <f>1798.011+3164.5+2234.932+3465.819</f>
        <v>10663.262000000001</v>
      </c>
      <c r="AW199" s="58" t="s">
        <v>335</v>
      </c>
      <c r="AX199" s="52">
        <f>SUM(AY199:BB199)</f>
        <v>0</v>
      </c>
    </row>
    <row r="200" spans="1:55" s="52" customFormat="1" ht="213.6" customHeight="1" x14ac:dyDescent="0.3">
      <c r="A200" s="58">
        <f>A199+1</f>
        <v>52</v>
      </c>
      <c r="B200" s="58">
        <f>B199+1</f>
        <v>41</v>
      </c>
      <c r="C200" s="58">
        <f>C199+1</f>
        <v>52</v>
      </c>
      <c r="D200" s="102" t="s">
        <v>146</v>
      </c>
      <c r="E200" s="60" t="s">
        <v>325</v>
      </c>
      <c r="F200" s="63">
        <v>21000</v>
      </c>
      <c r="G200" s="63">
        <v>33950</v>
      </c>
      <c r="H200" s="63"/>
      <c r="I200" s="62"/>
      <c r="J200" s="63">
        <v>33950</v>
      </c>
      <c r="K200" s="63"/>
      <c r="L200" s="62">
        <v>54950</v>
      </c>
      <c r="M200" s="60" t="s">
        <v>71</v>
      </c>
      <c r="N200" s="61" t="s">
        <v>71</v>
      </c>
      <c r="O200" s="60" t="s">
        <v>351</v>
      </c>
      <c r="P200" s="60" t="s">
        <v>277</v>
      </c>
      <c r="Q200" s="60" t="s">
        <v>145</v>
      </c>
      <c r="R200" s="58"/>
      <c r="S200" s="58" t="s">
        <v>145</v>
      </c>
      <c r="T200" s="58" t="s">
        <v>19</v>
      </c>
      <c r="U200" s="90"/>
      <c r="V200" s="90"/>
      <c r="W200" s="90">
        <v>33.950000000000003</v>
      </c>
      <c r="X200" s="90"/>
      <c r="Y200" s="90"/>
      <c r="Z200" s="90">
        <f>AA200-W200</f>
        <v>21</v>
      </c>
      <c r="AA200" s="90">
        <v>54.95</v>
      </c>
      <c r="AB200" s="58" t="s">
        <v>36</v>
      </c>
      <c r="AC200" s="58" t="s">
        <v>241</v>
      </c>
      <c r="AD200" s="58" t="s">
        <v>223</v>
      </c>
      <c r="AE200" s="58" t="s">
        <v>350</v>
      </c>
      <c r="AO200" s="72" t="s">
        <v>349</v>
      </c>
      <c r="AP200" s="72"/>
      <c r="AQ200" s="52">
        <f>SUM(AR200:AU200)</f>
        <v>4922.5</v>
      </c>
      <c r="AT200" s="88">
        <v>4922.5</v>
      </c>
      <c r="AW200" s="58" t="s">
        <v>335</v>
      </c>
      <c r="AX200" s="52">
        <f>SUM(AY200:BB200)</f>
        <v>0</v>
      </c>
      <c r="BA200" s="88"/>
    </row>
    <row r="201" spans="1:55" s="52" customFormat="1" ht="167.4" customHeight="1" x14ac:dyDescent="0.3">
      <c r="A201" s="58">
        <f>A200+1</f>
        <v>53</v>
      </c>
      <c r="B201" s="58">
        <f>B200+1</f>
        <v>42</v>
      </c>
      <c r="C201" s="58">
        <f>C200+1</f>
        <v>53</v>
      </c>
      <c r="D201" s="97" t="s">
        <v>147</v>
      </c>
      <c r="E201" s="60" t="s">
        <v>325</v>
      </c>
      <c r="F201" s="63">
        <v>142593.60999999999</v>
      </c>
      <c r="G201" s="63">
        <v>12265</v>
      </c>
      <c r="H201" s="63"/>
      <c r="I201" s="63"/>
      <c r="J201" s="63">
        <v>12265</v>
      </c>
      <c r="K201" s="63"/>
      <c r="L201" s="63">
        <v>154858.60999999999</v>
      </c>
      <c r="M201" s="60" t="s">
        <v>142</v>
      </c>
      <c r="N201" s="61">
        <v>2018</v>
      </c>
      <c r="O201" s="60" t="s">
        <v>348</v>
      </c>
      <c r="P201" s="60" t="s">
        <v>277</v>
      </c>
      <c r="Q201" s="60" t="s">
        <v>338</v>
      </c>
      <c r="R201" s="58"/>
      <c r="S201" s="58" t="s">
        <v>347</v>
      </c>
      <c r="T201" s="58" t="s">
        <v>139</v>
      </c>
      <c r="U201" s="90"/>
      <c r="V201" s="90"/>
      <c r="W201" s="90">
        <v>22.685931839999999</v>
      </c>
      <c r="X201" s="90"/>
      <c r="Y201" s="90"/>
      <c r="Z201" s="90">
        <v>132.21406816000001</v>
      </c>
      <c r="AA201" s="90">
        <f>154.85861+4</f>
        <v>158.85861</v>
      </c>
      <c r="AB201" s="58" t="s">
        <v>130</v>
      </c>
      <c r="AC201" s="58" t="s">
        <v>243</v>
      </c>
      <c r="AD201" s="60" t="s">
        <v>221</v>
      </c>
      <c r="AE201" s="60" t="s">
        <v>346</v>
      </c>
      <c r="AO201" s="72" t="s">
        <v>345</v>
      </c>
      <c r="AP201" s="72" t="s">
        <v>344</v>
      </c>
      <c r="AQ201" s="52">
        <f>SUM(AR201:AU201)</f>
        <v>10385.931</v>
      </c>
      <c r="AT201" s="52">
        <v>10385.931</v>
      </c>
      <c r="AW201" s="58" t="s">
        <v>335</v>
      </c>
      <c r="AX201" s="52">
        <f>SUM(AY201:BB201)</f>
        <v>0</v>
      </c>
    </row>
    <row r="202" spans="1:55" s="7" customFormat="1" ht="55.8" customHeight="1" x14ac:dyDescent="0.3">
      <c r="A202" s="76"/>
      <c r="B202" s="80"/>
      <c r="C202" s="1">
        <v>54</v>
      </c>
      <c r="D202" s="1" t="s">
        <v>343</v>
      </c>
      <c r="E202" s="78" t="s">
        <v>293</v>
      </c>
      <c r="F202" s="79" t="s">
        <v>342</v>
      </c>
      <c r="G202" s="79">
        <f>SUM(H202:K202)</f>
        <v>5000</v>
      </c>
      <c r="H202" s="79"/>
      <c r="I202" s="79">
        <v>5000</v>
      </c>
      <c r="J202" s="79"/>
      <c r="K202" s="79"/>
      <c r="L202" s="79" t="s">
        <v>342</v>
      </c>
      <c r="M202" s="101" t="s">
        <v>341</v>
      </c>
      <c r="N202" s="100"/>
      <c r="O202" s="78" t="s">
        <v>340</v>
      </c>
      <c r="P202" s="60" t="s">
        <v>209</v>
      </c>
      <c r="Q202" s="78" t="s">
        <v>47</v>
      </c>
      <c r="R202" s="77" t="s">
        <v>287</v>
      </c>
      <c r="S202" s="99" t="str">
        <f>Q202</f>
        <v>ГОКУ "УКС Мурманской области"</v>
      </c>
      <c r="T202" s="1" t="str">
        <f>M202</f>
        <v>не определены</v>
      </c>
      <c r="U202" s="5">
        <f>H202/1000</f>
        <v>0</v>
      </c>
      <c r="V202" s="5">
        <f>I202/1000</f>
        <v>5</v>
      </c>
      <c r="W202" s="5">
        <f>J202/1000</f>
        <v>0</v>
      </c>
      <c r="X202" s="5">
        <f>K202/1000</f>
        <v>0</v>
      </c>
      <c r="Y202" s="5"/>
      <c r="Z202" s="5" t="s">
        <v>53</v>
      </c>
      <c r="AA202" s="5" t="s">
        <v>53</v>
      </c>
      <c r="AB202" s="1" t="str">
        <f>P202</f>
        <v>проектирование</v>
      </c>
      <c r="AC202" s="15" t="s">
        <v>291</v>
      </c>
      <c r="AD202" s="75"/>
      <c r="AE202" s="1"/>
      <c r="AF202" s="159"/>
      <c r="AG202" s="159"/>
      <c r="AH202" s="159"/>
      <c r="AI202" s="159"/>
      <c r="AJ202" s="159"/>
      <c r="AK202" s="159"/>
      <c r="AL202" s="159"/>
      <c r="AM202" s="159"/>
      <c r="AN202" s="159"/>
      <c r="AO202" s="72"/>
      <c r="AP202" s="74"/>
      <c r="AQ202" s="52"/>
      <c r="AR202" s="52"/>
      <c r="AS202" s="52"/>
      <c r="AT202" s="52"/>
      <c r="AU202" s="52"/>
      <c r="AV202" s="52"/>
      <c r="AW202" s="73"/>
      <c r="AX202" s="52">
        <f>SUM(AY202:BB202)</f>
        <v>5000</v>
      </c>
      <c r="AY202" s="52"/>
      <c r="AZ202" s="52">
        <v>5000</v>
      </c>
      <c r="BA202" s="52"/>
      <c r="BB202" s="52"/>
      <c r="BC202" s="52"/>
    </row>
    <row r="203" spans="1:55" s="7" customFormat="1" x14ac:dyDescent="0.3">
      <c r="D203" s="32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32"/>
      <c r="T203" s="32"/>
      <c r="U203" s="33"/>
      <c r="V203" s="33"/>
      <c r="W203" s="33"/>
      <c r="X203" s="33"/>
      <c r="Y203" s="33"/>
      <c r="Z203" s="33"/>
      <c r="AA203" s="33"/>
      <c r="AB203" s="32"/>
      <c r="AC203" s="34"/>
      <c r="AD203" s="32"/>
      <c r="AE203" s="32"/>
      <c r="AF203" s="159"/>
      <c r="AG203" s="159"/>
      <c r="AH203" s="159"/>
      <c r="AI203" s="159"/>
      <c r="AJ203" s="159"/>
      <c r="AK203" s="159"/>
      <c r="AL203" s="159"/>
      <c r="AM203" s="159"/>
      <c r="AN203" s="159"/>
      <c r="AO203" s="52"/>
      <c r="AP203" s="52"/>
      <c r="AQ203" s="52">
        <f>SUM(AR203:AU203)</f>
        <v>0</v>
      </c>
      <c r="AR203" s="52"/>
      <c r="AS203" s="52"/>
      <c r="AT203" s="52"/>
      <c r="AU203" s="52"/>
      <c r="AV203" s="52"/>
      <c r="AW203" s="34"/>
      <c r="AX203" s="52">
        <f>SUM(AY203:BB203)</f>
        <v>0</v>
      </c>
      <c r="AY203" s="52"/>
      <c r="AZ203" s="52"/>
      <c r="BA203" s="52"/>
      <c r="BB203" s="52"/>
      <c r="BC203" s="52"/>
    </row>
    <row r="204" spans="1:55" s="7" customFormat="1" ht="15" customHeight="1" x14ac:dyDescent="0.3">
      <c r="C204" s="43" t="s">
        <v>155</v>
      </c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98"/>
      <c r="AG204" s="98"/>
      <c r="AH204" s="98"/>
      <c r="AI204" s="98"/>
      <c r="AJ204" s="98"/>
      <c r="AK204" s="98"/>
      <c r="AL204" s="98"/>
      <c r="AM204" s="98"/>
      <c r="AN204" s="98"/>
      <c r="AO204" s="52"/>
      <c r="AP204" s="52"/>
      <c r="AQ204" s="52">
        <f>SUM(AR204:AU204)</f>
        <v>0</v>
      </c>
      <c r="AR204" s="52"/>
      <c r="AS204" s="52"/>
      <c r="AT204" s="52"/>
      <c r="AU204" s="52"/>
      <c r="AV204" s="52"/>
      <c r="AX204" s="52">
        <f>SUM(AY204:BB204)</f>
        <v>0</v>
      </c>
      <c r="AY204" s="52"/>
      <c r="AZ204" s="52"/>
      <c r="BA204" s="52"/>
      <c r="BB204" s="52"/>
      <c r="BC204" s="52"/>
    </row>
    <row r="205" spans="1:55" s="52" customFormat="1" ht="136.80000000000001" customHeight="1" x14ac:dyDescent="0.3">
      <c r="A205" s="58">
        <f>A198+1</f>
        <v>50</v>
      </c>
      <c r="B205" s="58">
        <f>B198+1</f>
        <v>39</v>
      </c>
      <c r="C205" s="58">
        <v>1</v>
      </c>
      <c r="D205" s="97" t="s">
        <v>140</v>
      </c>
      <c r="E205" s="60" t="s">
        <v>325</v>
      </c>
      <c r="F205" s="63">
        <v>265823.37</v>
      </c>
      <c r="G205" s="63">
        <v>0</v>
      </c>
      <c r="H205" s="63"/>
      <c r="I205" s="63"/>
      <c r="J205" s="63"/>
      <c r="K205" s="63"/>
      <c r="L205" s="63">
        <v>265823.37</v>
      </c>
      <c r="M205" s="60" t="s">
        <v>142</v>
      </c>
      <c r="N205" s="61">
        <v>2018</v>
      </c>
      <c r="O205" s="60" t="s">
        <v>339</v>
      </c>
      <c r="P205" s="96"/>
      <c r="Q205" s="60" t="s">
        <v>338</v>
      </c>
      <c r="R205" s="58"/>
      <c r="S205" s="58" t="s">
        <v>141</v>
      </c>
      <c r="T205" s="58" t="s">
        <v>142</v>
      </c>
      <c r="U205" s="90"/>
      <c r="V205" s="90"/>
      <c r="W205" s="90"/>
      <c r="X205" s="90"/>
      <c r="Y205" s="90"/>
      <c r="Z205" s="90">
        <f>AA205-W205</f>
        <v>274.62337000000002</v>
      </c>
      <c r="AA205" s="90">
        <f>265.82337+8.8</f>
        <v>274.62337000000002</v>
      </c>
      <c r="AB205" s="69" t="s">
        <v>321</v>
      </c>
      <c r="AC205" s="58" t="s">
        <v>243</v>
      </c>
      <c r="AD205" s="60" t="s">
        <v>222</v>
      </c>
      <c r="AE205" s="60" t="s">
        <v>337</v>
      </c>
      <c r="AO205" s="72"/>
      <c r="AP205" s="72" t="s">
        <v>336</v>
      </c>
      <c r="AQ205" s="52">
        <f>SUM(AR205:AU205)</f>
        <v>0</v>
      </c>
      <c r="AW205" s="58" t="s">
        <v>335</v>
      </c>
      <c r="AX205" s="52">
        <f>SUM(AY205:BB205)</f>
        <v>0</v>
      </c>
    </row>
    <row r="206" spans="1:55" s="7" customFormat="1" ht="81.599999999999994" customHeight="1" x14ac:dyDescent="0.3">
      <c r="A206" s="1">
        <f>A213+1</f>
        <v>9</v>
      </c>
      <c r="B206" s="1">
        <f>B213+1</f>
        <v>9</v>
      </c>
      <c r="C206" s="1">
        <v>2</v>
      </c>
      <c r="D206" s="65" t="s">
        <v>334</v>
      </c>
      <c r="E206" s="1" t="s">
        <v>279</v>
      </c>
      <c r="F206" s="1"/>
      <c r="G206" s="1"/>
      <c r="H206" s="1"/>
      <c r="I206" s="1"/>
      <c r="J206" s="1"/>
      <c r="K206" s="1"/>
      <c r="L206" s="1">
        <v>184000</v>
      </c>
      <c r="M206" s="1" t="s">
        <v>39</v>
      </c>
      <c r="N206" s="1">
        <v>2016</v>
      </c>
      <c r="O206" s="1">
        <v>9</v>
      </c>
      <c r="P206" s="1"/>
      <c r="Q206" s="1" t="s">
        <v>42</v>
      </c>
      <c r="R206" s="1"/>
      <c r="S206" s="1" t="s">
        <v>42</v>
      </c>
      <c r="T206" s="1" t="s">
        <v>32</v>
      </c>
      <c r="U206" s="5"/>
      <c r="V206" s="5"/>
      <c r="W206" s="5"/>
      <c r="X206" s="5">
        <v>184</v>
      </c>
      <c r="Y206" s="5"/>
      <c r="Z206" s="5">
        <f>AA206-SUM(U206:Y206)</f>
        <v>0</v>
      </c>
      <c r="AA206" s="5">
        <v>184</v>
      </c>
      <c r="AB206" s="1" t="s">
        <v>333</v>
      </c>
      <c r="AC206" s="1" t="s">
        <v>241</v>
      </c>
      <c r="AD206" s="1" t="s">
        <v>261</v>
      </c>
      <c r="AE206" s="1" t="s">
        <v>332</v>
      </c>
      <c r="AO206" s="95" t="s">
        <v>331</v>
      </c>
      <c r="AP206" s="95"/>
      <c r="AQ206" s="7">
        <f>SUM(AR206:AU206)</f>
        <v>0</v>
      </c>
      <c r="AV206" s="7" t="s">
        <v>330</v>
      </c>
      <c r="AW206" s="1" t="s">
        <v>286</v>
      </c>
      <c r="AX206" s="7">
        <f>SUM(AY206:BB206)</f>
        <v>0</v>
      </c>
    </row>
    <row r="207" spans="1:55" s="7" customFormat="1" ht="60" customHeight="1" x14ac:dyDescent="0.3">
      <c r="A207" s="1">
        <f>A73+1</f>
        <v>25</v>
      </c>
      <c r="B207" s="1">
        <f>B73+1</f>
        <v>14</v>
      </c>
      <c r="C207" s="1">
        <v>3</v>
      </c>
      <c r="D207" s="1" t="s">
        <v>227</v>
      </c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1" t="s">
        <v>70</v>
      </c>
      <c r="T207" s="1">
        <v>2016</v>
      </c>
      <c r="U207" s="5"/>
      <c r="V207" s="1">
        <v>80200</v>
      </c>
      <c r="W207" s="5"/>
      <c r="X207" s="5"/>
      <c r="Y207" s="5"/>
      <c r="Z207" s="5"/>
      <c r="AA207" s="1">
        <v>80200</v>
      </c>
      <c r="AB207" s="38" t="s">
        <v>321</v>
      </c>
      <c r="AC207" s="15" t="s">
        <v>244</v>
      </c>
      <c r="AD207" s="1" t="s">
        <v>228</v>
      </c>
      <c r="AE207" s="1" t="s">
        <v>329</v>
      </c>
      <c r="AF207" s="159"/>
      <c r="AG207" s="159"/>
      <c r="AH207" s="159"/>
      <c r="AI207" s="159"/>
      <c r="AJ207" s="159"/>
      <c r="AK207" s="159"/>
      <c r="AL207" s="159"/>
      <c r="AM207" s="159"/>
      <c r="AN207" s="159"/>
      <c r="AO207" s="52"/>
      <c r="AP207" s="52"/>
      <c r="AQ207" s="52">
        <f>SUM(AR207:AU207)</f>
        <v>0</v>
      </c>
      <c r="AR207" s="52"/>
      <c r="AS207" s="52"/>
      <c r="AT207" s="52"/>
      <c r="AU207" s="52"/>
      <c r="AV207" s="52"/>
      <c r="AW207" s="15"/>
      <c r="AX207" s="52">
        <f>SUM(AY207:BB207)</f>
        <v>0</v>
      </c>
      <c r="AY207" s="52"/>
      <c r="AZ207" s="52"/>
      <c r="BA207" s="52"/>
      <c r="BB207" s="52"/>
      <c r="BC207" s="52"/>
    </row>
    <row r="208" spans="1:55" s="7" customFormat="1" ht="52.8" x14ac:dyDescent="0.3">
      <c r="A208" s="1">
        <f>A128+1</f>
        <v>40</v>
      </c>
      <c r="B208" s="1">
        <f>B128+1</f>
        <v>29</v>
      </c>
      <c r="C208" s="1">
        <v>4</v>
      </c>
      <c r="D208" s="38" t="s">
        <v>113</v>
      </c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1" t="s">
        <v>114</v>
      </c>
      <c r="T208" s="1" t="s">
        <v>115</v>
      </c>
      <c r="U208" s="5"/>
      <c r="V208" s="5"/>
      <c r="W208" s="5"/>
      <c r="X208" s="5">
        <v>1269.2</v>
      </c>
      <c r="Y208" s="5"/>
      <c r="Z208" s="5"/>
      <c r="AA208" s="5">
        <v>1269.2</v>
      </c>
      <c r="AB208" s="38" t="s">
        <v>321</v>
      </c>
      <c r="AC208" s="15" t="s">
        <v>243</v>
      </c>
      <c r="AD208" s="1" t="s">
        <v>255</v>
      </c>
      <c r="AE208" s="1" t="s">
        <v>328</v>
      </c>
      <c r="AF208" s="159"/>
      <c r="AG208" s="159"/>
      <c r="AH208" s="159"/>
      <c r="AI208" s="159"/>
      <c r="AJ208" s="159"/>
      <c r="AK208" s="159"/>
      <c r="AL208" s="159"/>
      <c r="AM208" s="159"/>
      <c r="AN208" s="159"/>
      <c r="AO208" s="72"/>
      <c r="AP208" s="72" t="s">
        <v>327</v>
      </c>
      <c r="AQ208" s="52">
        <f>SUM(AR208:AU208)</f>
        <v>0</v>
      </c>
      <c r="AR208" s="52"/>
      <c r="AS208" s="52"/>
      <c r="AT208" s="52"/>
      <c r="AU208" s="52"/>
      <c r="AV208" s="52"/>
      <c r="AW208" s="15" t="s">
        <v>286</v>
      </c>
      <c r="AX208" s="52">
        <f>SUM(AY208:BB208)</f>
        <v>0</v>
      </c>
      <c r="AY208" s="52"/>
      <c r="AZ208" s="52"/>
      <c r="BA208" s="52"/>
      <c r="BB208" s="52"/>
      <c r="BC208" s="52"/>
    </row>
    <row r="209" spans="1:55" s="88" customFormat="1" ht="34.799999999999997" customHeight="1" x14ac:dyDescent="0.3">
      <c r="B209" s="61">
        <v>33</v>
      </c>
      <c r="C209" s="61">
        <v>5</v>
      </c>
      <c r="D209" s="72" t="s">
        <v>326</v>
      </c>
      <c r="E209" s="60" t="s">
        <v>325</v>
      </c>
      <c r="F209" s="91">
        <v>25000</v>
      </c>
      <c r="G209" s="62"/>
      <c r="H209" s="62"/>
      <c r="I209" s="89"/>
      <c r="J209" s="62"/>
      <c r="K209" s="62"/>
      <c r="L209" s="62">
        <v>25000</v>
      </c>
      <c r="M209" s="60">
        <v>2016</v>
      </c>
      <c r="N209" s="60">
        <v>2017</v>
      </c>
      <c r="O209" s="60" t="s">
        <v>324</v>
      </c>
      <c r="P209" s="60" t="s">
        <v>26</v>
      </c>
      <c r="Q209" s="60" t="s">
        <v>323</v>
      </c>
      <c r="S209" s="58" t="s">
        <v>322</v>
      </c>
      <c r="AB209" s="69" t="s">
        <v>321</v>
      </c>
      <c r="AC209" s="58" t="s">
        <v>291</v>
      </c>
      <c r="AE209" s="72" t="s">
        <v>320</v>
      </c>
      <c r="AF209" s="52"/>
      <c r="AG209" s="52"/>
      <c r="AH209" s="52"/>
      <c r="AI209" s="52"/>
      <c r="AJ209" s="52"/>
      <c r="AK209" s="52"/>
      <c r="AL209" s="52"/>
      <c r="AM209" s="52"/>
      <c r="AN209" s="52"/>
      <c r="AW209" s="88" t="s">
        <v>308</v>
      </c>
      <c r="AX209" s="52">
        <f>SUM(AY209:BB209)</f>
        <v>0</v>
      </c>
    </row>
    <row r="210" spans="1:55" s="52" customFormat="1" ht="28.5" customHeight="1" x14ac:dyDescent="0.3">
      <c r="A210" s="58">
        <f>A56+1</f>
        <v>14</v>
      </c>
      <c r="B210" s="58">
        <f>B56+1</f>
        <v>14</v>
      </c>
      <c r="C210" s="58">
        <v>6</v>
      </c>
      <c r="D210" s="69" t="s">
        <v>58</v>
      </c>
      <c r="E210" s="60" t="s">
        <v>278</v>
      </c>
      <c r="F210" s="94">
        <v>14469800</v>
      </c>
      <c r="G210" s="94">
        <v>62136000</v>
      </c>
      <c r="H210" s="94">
        <v>62136000</v>
      </c>
      <c r="I210" s="94"/>
      <c r="J210" s="94"/>
      <c r="K210" s="94"/>
      <c r="L210" s="94">
        <v>76605800</v>
      </c>
      <c r="M210" s="60" t="s">
        <v>319</v>
      </c>
      <c r="N210" s="60"/>
      <c r="O210" s="60" t="s">
        <v>318</v>
      </c>
      <c r="P210" s="60" t="s">
        <v>209</v>
      </c>
      <c r="Q210" s="60" t="s">
        <v>59</v>
      </c>
      <c r="R210" s="58"/>
      <c r="S210" s="58" t="s">
        <v>59</v>
      </c>
      <c r="T210" s="58" t="s">
        <v>262</v>
      </c>
      <c r="U210" s="93">
        <v>55628.7</v>
      </c>
      <c r="V210" s="90"/>
      <c r="W210" s="90"/>
      <c r="X210" s="92">
        <v>89325.9</v>
      </c>
      <c r="Y210" s="90"/>
      <c r="Z210" s="90"/>
      <c r="AA210" s="92">
        <v>144954.6</v>
      </c>
      <c r="AB210" s="69" t="s">
        <v>302</v>
      </c>
      <c r="AC210" s="58" t="s">
        <v>243</v>
      </c>
      <c r="AD210" s="58" t="s">
        <v>212</v>
      </c>
      <c r="AE210" s="72" t="s">
        <v>317</v>
      </c>
      <c r="AP210" s="72" t="s">
        <v>316</v>
      </c>
      <c r="AQ210" s="52">
        <f>SUM(AR210:AU210)</f>
        <v>0</v>
      </c>
      <c r="AW210" s="58" t="s">
        <v>315</v>
      </c>
      <c r="AX210" s="52">
        <f>SUM(AY210:BB210)</f>
        <v>0</v>
      </c>
    </row>
    <row r="211" spans="1:55" s="7" customFormat="1" ht="64.5" customHeight="1" x14ac:dyDescent="0.3">
      <c r="A211" s="1">
        <f>A55+1</f>
        <v>12</v>
      </c>
      <c r="B211" s="1">
        <f>B55+1</f>
        <v>12</v>
      </c>
      <c r="C211" s="1">
        <v>7</v>
      </c>
      <c r="D211" s="1" t="s">
        <v>229</v>
      </c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4" t="s">
        <v>230</v>
      </c>
      <c r="T211" s="1" t="s">
        <v>48</v>
      </c>
      <c r="U211" s="5">
        <v>124.2</v>
      </c>
      <c r="V211" s="5"/>
      <c r="W211" s="5"/>
      <c r="X211" s="5"/>
      <c r="Y211" s="5"/>
      <c r="Z211" s="5"/>
      <c r="AA211" s="5">
        <v>124.152</v>
      </c>
      <c r="AB211" s="1" t="s">
        <v>285</v>
      </c>
      <c r="AC211" s="15" t="s">
        <v>244</v>
      </c>
      <c r="AD211" s="1" t="s">
        <v>314</v>
      </c>
      <c r="AE211" s="1" t="s">
        <v>313</v>
      </c>
      <c r="AF211" s="159"/>
      <c r="AG211" s="159"/>
      <c r="AH211" s="159"/>
      <c r="AI211" s="159"/>
      <c r="AJ211" s="159"/>
      <c r="AK211" s="159"/>
      <c r="AL211" s="159"/>
      <c r="AM211" s="159"/>
      <c r="AN211" s="159"/>
      <c r="AO211" s="52"/>
      <c r="AP211" s="52"/>
      <c r="AQ211" s="52">
        <f>SUM(AR211:AU211)</f>
        <v>0</v>
      </c>
      <c r="AR211" s="52"/>
      <c r="AS211" s="52"/>
      <c r="AT211" s="52"/>
      <c r="AU211" s="52"/>
      <c r="AV211" s="52"/>
      <c r="AW211" s="15"/>
      <c r="AX211" s="52">
        <f>SUM(AY211:BB211)</f>
        <v>0</v>
      </c>
      <c r="AY211" s="52"/>
      <c r="AZ211" s="52"/>
      <c r="BA211" s="52"/>
      <c r="BB211" s="52"/>
      <c r="BC211" s="52"/>
    </row>
    <row r="212" spans="1:55" s="88" customFormat="1" ht="32.4" customHeight="1" x14ac:dyDescent="0.3">
      <c r="B212" s="61">
        <v>32</v>
      </c>
      <c r="C212" s="61">
        <v>8</v>
      </c>
      <c r="D212" s="72" t="s">
        <v>312</v>
      </c>
      <c r="E212" s="60" t="s">
        <v>279</v>
      </c>
      <c r="F212" s="91"/>
      <c r="G212" s="62">
        <v>20000</v>
      </c>
      <c r="H212" s="62"/>
      <c r="I212" s="89"/>
      <c r="J212" s="62"/>
      <c r="K212" s="62">
        <v>20000</v>
      </c>
      <c r="L212" s="62">
        <v>20000</v>
      </c>
      <c r="M212" s="60">
        <v>2016</v>
      </c>
      <c r="N212" s="60">
        <v>2016</v>
      </c>
      <c r="O212" s="60" t="s">
        <v>311</v>
      </c>
      <c r="P212" s="60" t="s">
        <v>209</v>
      </c>
      <c r="Q212" s="60" t="s">
        <v>310</v>
      </c>
      <c r="S212" s="58" t="str">
        <f>Q212</f>
        <v>АО "Север"</v>
      </c>
      <c r="T212" s="58">
        <f>M212</f>
        <v>2016</v>
      </c>
      <c r="U212" s="90">
        <f>H212/1000</f>
        <v>0</v>
      </c>
      <c r="V212" s="90">
        <f>I212/1000</f>
        <v>0</v>
      </c>
      <c r="W212" s="90">
        <f>J212/1000</f>
        <v>0</v>
      </c>
      <c r="X212" s="90">
        <f>K212/1000</f>
        <v>20</v>
      </c>
      <c r="Y212" s="90"/>
      <c r="Z212" s="90">
        <f>F212/1000</f>
        <v>0</v>
      </c>
      <c r="AA212" s="90">
        <f>L212/1000</f>
        <v>20</v>
      </c>
      <c r="AB212" s="58" t="s">
        <v>285</v>
      </c>
      <c r="AC212" s="58" t="s">
        <v>291</v>
      </c>
      <c r="AE212" s="88" t="s">
        <v>309</v>
      </c>
      <c r="AF212" s="52"/>
      <c r="AG212" s="52"/>
      <c r="AH212" s="52"/>
      <c r="AI212" s="52"/>
      <c r="AJ212" s="52"/>
      <c r="AK212" s="52"/>
      <c r="AL212" s="52"/>
      <c r="AM212" s="52"/>
      <c r="AN212" s="52"/>
      <c r="AO212" s="88" t="s">
        <v>309</v>
      </c>
      <c r="AW212" s="88" t="s">
        <v>308</v>
      </c>
      <c r="AX212" s="52">
        <f>SUM(AY212:BB212)</f>
        <v>0</v>
      </c>
    </row>
    <row r="213" spans="1:55" s="19" customFormat="1" ht="147.6" customHeight="1" x14ac:dyDescent="0.3">
      <c r="A213" s="1">
        <f>A17+1</f>
        <v>8</v>
      </c>
      <c r="B213" s="1">
        <f>B17+1</f>
        <v>8</v>
      </c>
      <c r="C213" s="1">
        <v>9</v>
      </c>
      <c r="D213" s="58" t="s">
        <v>307</v>
      </c>
      <c r="E213" s="60" t="s">
        <v>293</v>
      </c>
      <c r="F213" s="63" t="s">
        <v>306</v>
      </c>
      <c r="G213" s="89">
        <v>1250000</v>
      </c>
      <c r="H213" s="89"/>
      <c r="I213" s="89"/>
      <c r="J213" s="89"/>
      <c r="K213" s="89">
        <v>1250000</v>
      </c>
      <c r="L213" s="62">
        <v>1250000</v>
      </c>
      <c r="M213" s="60" t="s">
        <v>305</v>
      </c>
      <c r="N213" s="61">
        <v>2016</v>
      </c>
      <c r="O213" s="60" t="s">
        <v>304</v>
      </c>
      <c r="P213" s="60" t="s">
        <v>209</v>
      </c>
      <c r="Q213" s="60" t="s">
        <v>303</v>
      </c>
      <c r="R213" s="60"/>
      <c r="S213" s="4" t="s">
        <v>64</v>
      </c>
      <c r="T213" s="1" t="s">
        <v>252</v>
      </c>
      <c r="U213" s="16"/>
      <c r="V213" s="16"/>
      <c r="W213" s="16"/>
      <c r="X213" s="16"/>
      <c r="Y213" s="16"/>
      <c r="Z213" s="17">
        <v>52.743000000000002</v>
      </c>
      <c r="AA213" s="17">
        <v>52.743000000000002</v>
      </c>
      <c r="AB213" s="38" t="s">
        <v>302</v>
      </c>
      <c r="AC213" s="15" t="s">
        <v>244</v>
      </c>
      <c r="AD213" s="18" t="s">
        <v>301</v>
      </c>
      <c r="AE213" s="13" t="s">
        <v>300</v>
      </c>
      <c r="AF213" s="159"/>
      <c r="AG213" s="159"/>
      <c r="AH213" s="159"/>
      <c r="AI213" s="159"/>
      <c r="AJ213" s="159"/>
      <c r="AK213" s="159"/>
      <c r="AL213" s="159"/>
      <c r="AM213" s="159"/>
      <c r="AN213" s="159"/>
      <c r="AO213" s="88" t="s">
        <v>299</v>
      </c>
      <c r="AP213" s="72" t="s">
        <v>298</v>
      </c>
      <c r="AQ213" s="52">
        <f>SUM(AR213:AU213)</f>
        <v>0</v>
      </c>
      <c r="AR213" s="88"/>
      <c r="AS213" s="88"/>
      <c r="AT213" s="88"/>
      <c r="AU213" s="88"/>
      <c r="AV213" s="88"/>
      <c r="AW213" s="15" t="s">
        <v>286</v>
      </c>
      <c r="AX213" s="52">
        <f>SUM(AY213:BB213)</f>
        <v>0</v>
      </c>
      <c r="AY213" s="88"/>
      <c r="AZ213" s="88"/>
      <c r="BA213" s="88"/>
      <c r="BB213" s="88"/>
      <c r="BC213" s="88"/>
    </row>
    <row r="214" spans="1:55" s="66" customFormat="1" ht="28.8" x14ac:dyDescent="0.3">
      <c r="A214" s="38">
        <f>A11+1</f>
        <v>3</v>
      </c>
      <c r="B214" s="38">
        <f>B11+1</f>
        <v>3</v>
      </c>
      <c r="C214" s="38">
        <v>10</v>
      </c>
      <c r="D214" s="59" t="s">
        <v>23</v>
      </c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1" t="s">
        <v>24</v>
      </c>
      <c r="T214" s="1" t="s">
        <v>208</v>
      </c>
      <c r="U214" s="5"/>
      <c r="V214" s="5">
        <v>415.08300000000003</v>
      </c>
      <c r="W214" s="5"/>
      <c r="X214" s="5">
        <v>0.5</v>
      </c>
      <c r="Y214" s="5"/>
      <c r="Z214" s="5"/>
      <c r="AA214" s="5">
        <f>415.583+14.92</f>
        <v>430.50300000000004</v>
      </c>
      <c r="AB214" s="1" t="s">
        <v>285</v>
      </c>
      <c r="AC214" s="15" t="s">
        <v>243</v>
      </c>
      <c r="AD214" s="1" t="s">
        <v>207</v>
      </c>
      <c r="AE214" s="1"/>
      <c r="AF214" s="160"/>
      <c r="AG214" s="160"/>
      <c r="AH214" s="160"/>
      <c r="AI214" s="160"/>
      <c r="AJ214" s="160"/>
      <c r="AK214" s="160"/>
      <c r="AL214" s="160"/>
      <c r="AM214" s="160"/>
      <c r="AN214" s="160"/>
      <c r="AO214" s="87" t="s">
        <v>297</v>
      </c>
      <c r="AP214" s="87"/>
      <c r="AQ214" s="67">
        <f>SUM(AR214:AU214)</f>
        <v>500</v>
      </c>
      <c r="AR214" s="168"/>
      <c r="AS214" s="168"/>
      <c r="AT214" s="168"/>
      <c r="AU214" s="168">
        <v>500</v>
      </c>
      <c r="AV214" s="67"/>
      <c r="AW214" s="68" t="s">
        <v>286</v>
      </c>
      <c r="AX214" s="67">
        <f>SUM(AY214:BB214)</f>
        <v>0</v>
      </c>
      <c r="AY214" s="168"/>
      <c r="AZ214" s="168"/>
      <c r="BA214" s="168"/>
      <c r="BB214" s="168"/>
      <c r="BC214" s="67"/>
    </row>
    <row r="215" spans="1:55" s="7" customFormat="1" ht="58.5" customHeight="1" x14ac:dyDescent="0.3">
      <c r="A215" s="1">
        <f>A67+1</f>
        <v>21</v>
      </c>
      <c r="B215" s="1">
        <f>B67+1</f>
        <v>10</v>
      </c>
      <c r="C215" s="1">
        <v>11</v>
      </c>
      <c r="D215" s="65" t="s">
        <v>63</v>
      </c>
      <c r="E215" s="60" t="s">
        <v>282</v>
      </c>
      <c r="F215" s="86"/>
      <c r="G215" s="63">
        <v>44406.8</v>
      </c>
      <c r="H215" s="85"/>
      <c r="I215" s="63">
        <v>29745.5</v>
      </c>
      <c r="J215" s="84">
        <v>14661.3</v>
      </c>
      <c r="K215" s="84"/>
      <c r="L215" s="63">
        <v>44406.8</v>
      </c>
      <c r="M215" s="60" t="s">
        <v>296</v>
      </c>
      <c r="N215" s="60">
        <v>2014</v>
      </c>
      <c r="O215" s="60" t="s">
        <v>295</v>
      </c>
      <c r="P215" s="60" t="s">
        <v>277</v>
      </c>
      <c r="Q215" s="60" t="s">
        <v>64</v>
      </c>
      <c r="R215" s="58"/>
      <c r="S215" s="1" t="s">
        <v>64</v>
      </c>
      <c r="T215" s="1" t="s">
        <v>48</v>
      </c>
      <c r="U215" s="5"/>
      <c r="V215" s="5">
        <v>23.5</v>
      </c>
      <c r="W215" s="5">
        <f>22.6+0.2</f>
        <v>22.8</v>
      </c>
      <c r="X215" s="5"/>
      <c r="Y215" s="5"/>
      <c r="Z215" s="5"/>
      <c r="AA215" s="5">
        <f>SUM(U215:Z215)</f>
        <v>46.3</v>
      </c>
      <c r="AB215" s="1" t="s">
        <v>285</v>
      </c>
      <c r="AC215" s="15" t="s">
        <v>241</v>
      </c>
      <c r="AD215" s="1" t="s">
        <v>191</v>
      </c>
      <c r="AE215" s="1"/>
      <c r="AF215" s="159"/>
      <c r="AG215" s="159"/>
      <c r="AH215" s="159"/>
      <c r="AI215" s="159"/>
      <c r="AJ215" s="159"/>
      <c r="AK215" s="159"/>
      <c r="AL215" s="159"/>
      <c r="AM215" s="159"/>
      <c r="AN215" s="159"/>
      <c r="AO215" s="52" t="s">
        <v>284</v>
      </c>
      <c r="AP215" s="52"/>
      <c r="AQ215" s="52">
        <f>SUM(AR215:AU215)</f>
        <v>0</v>
      </c>
      <c r="AR215" s="52"/>
      <c r="AS215" s="52"/>
      <c r="AT215" s="52"/>
      <c r="AU215" s="52"/>
      <c r="AV215" s="52"/>
      <c r="AW215" s="15"/>
      <c r="AX215" s="52">
        <f>SUM(AY215:BB215)</f>
        <v>0</v>
      </c>
      <c r="AY215" s="52"/>
      <c r="AZ215" s="52"/>
      <c r="BA215" s="52"/>
      <c r="BB215" s="52"/>
      <c r="BC215" s="52"/>
    </row>
    <row r="216" spans="1:55" s="66" customFormat="1" ht="43.5" customHeight="1" x14ac:dyDescent="0.3">
      <c r="A216" s="38">
        <f>A81+1</f>
        <v>28</v>
      </c>
      <c r="B216" s="38">
        <f>B81+1</f>
        <v>17</v>
      </c>
      <c r="C216" s="38">
        <v>12</v>
      </c>
      <c r="D216" s="59" t="s">
        <v>82</v>
      </c>
      <c r="E216" s="83" t="s">
        <v>279</v>
      </c>
      <c r="F216" s="82"/>
      <c r="G216" s="82"/>
      <c r="H216" s="82"/>
      <c r="I216" s="81"/>
      <c r="J216" s="81"/>
      <c r="K216" s="81"/>
      <c r="L216" s="81"/>
      <c r="M216" s="71" t="s">
        <v>248</v>
      </c>
      <c r="N216" s="71">
        <v>2014</v>
      </c>
      <c r="O216" s="71" t="s">
        <v>26</v>
      </c>
      <c r="P216" s="71" t="s">
        <v>277</v>
      </c>
      <c r="Q216" s="71" t="s">
        <v>83</v>
      </c>
      <c r="R216" s="69"/>
      <c r="S216" s="1" t="s">
        <v>83</v>
      </c>
      <c r="T216" s="1" t="s">
        <v>87</v>
      </c>
      <c r="U216" s="5"/>
      <c r="V216" s="5"/>
      <c r="W216" s="5"/>
      <c r="X216" s="5"/>
      <c r="Y216" s="5"/>
      <c r="Z216" s="5"/>
      <c r="AA216" s="5"/>
      <c r="AB216" s="1" t="s">
        <v>285</v>
      </c>
      <c r="AC216" s="15" t="s">
        <v>243</v>
      </c>
      <c r="AD216" s="1" t="s">
        <v>84</v>
      </c>
      <c r="AE216" s="1"/>
      <c r="AF216" s="160"/>
      <c r="AG216" s="160"/>
      <c r="AH216" s="160"/>
      <c r="AI216" s="160"/>
      <c r="AJ216" s="160"/>
      <c r="AK216" s="160"/>
      <c r="AL216" s="160"/>
      <c r="AM216" s="160"/>
      <c r="AN216" s="160"/>
      <c r="AO216" s="67" t="s">
        <v>284</v>
      </c>
      <c r="AP216" s="67"/>
      <c r="AQ216" s="67">
        <f>SUM(AR216:AU216)</f>
        <v>0</v>
      </c>
      <c r="AR216" s="67"/>
      <c r="AS216" s="67"/>
      <c r="AT216" s="67"/>
      <c r="AU216" s="67"/>
      <c r="AV216" s="67"/>
      <c r="AW216" s="68"/>
      <c r="AX216" s="67">
        <f>SUM(AY216:BB216)</f>
        <v>0</v>
      </c>
      <c r="AY216" s="67"/>
      <c r="AZ216" s="67"/>
      <c r="BA216" s="67"/>
      <c r="BB216" s="67"/>
      <c r="BC216" s="67"/>
    </row>
    <row r="217" spans="1:55" s="7" customFormat="1" ht="55.8" customHeight="1" x14ac:dyDescent="0.3">
      <c r="A217" s="76"/>
      <c r="B217" s="80">
        <v>28</v>
      </c>
      <c r="C217" s="1">
        <v>13</v>
      </c>
      <c r="D217" s="1" t="s">
        <v>294</v>
      </c>
      <c r="E217" s="78" t="s">
        <v>293</v>
      </c>
      <c r="F217" s="79">
        <v>26700</v>
      </c>
      <c r="G217" s="79">
        <v>26700</v>
      </c>
      <c r="H217" s="79"/>
      <c r="I217" s="79">
        <v>26700</v>
      </c>
      <c r="J217" s="79"/>
      <c r="K217" s="79"/>
      <c r="L217" s="79">
        <v>112700</v>
      </c>
      <c r="M217" s="78" t="s">
        <v>71</v>
      </c>
      <c r="N217" s="78">
        <v>2016</v>
      </c>
      <c r="O217" s="78" t="s">
        <v>292</v>
      </c>
      <c r="P217" s="78" t="s">
        <v>277</v>
      </c>
      <c r="Q217" s="78" t="s">
        <v>47</v>
      </c>
      <c r="R217" s="77"/>
      <c r="S217" s="76"/>
      <c r="T217" s="1" t="str">
        <f>M217</f>
        <v>2014-2016</v>
      </c>
      <c r="U217" s="5">
        <f>H217/1000</f>
        <v>0</v>
      </c>
      <c r="V217" s="5">
        <f>I217/1000</f>
        <v>26.7</v>
      </c>
      <c r="W217" s="5">
        <f>J217/1000</f>
        <v>0</v>
      </c>
      <c r="X217" s="5">
        <f>K217/1000</f>
        <v>0</v>
      </c>
      <c r="Y217" s="5"/>
      <c r="Z217" s="5">
        <f>F217/1000</f>
        <v>26.7</v>
      </c>
      <c r="AA217" s="5">
        <f>L217/1000</f>
        <v>112.7</v>
      </c>
      <c r="AB217" s="1" t="s">
        <v>285</v>
      </c>
      <c r="AC217" s="15" t="s">
        <v>291</v>
      </c>
      <c r="AD217" s="75"/>
      <c r="AE217" s="75"/>
      <c r="AF217" s="159"/>
      <c r="AG217" s="159"/>
      <c r="AH217" s="159"/>
      <c r="AI217" s="159"/>
      <c r="AJ217" s="159"/>
      <c r="AK217" s="159"/>
      <c r="AL217" s="159"/>
      <c r="AM217" s="159"/>
      <c r="AN217" s="159"/>
      <c r="AO217" s="72" t="s">
        <v>290</v>
      </c>
      <c r="AP217" s="74"/>
      <c r="AQ217" s="52"/>
      <c r="AR217" s="52"/>
      <c r="AS217" s="52"/>
      <c r="AT217" s="52"/>
      <c r="AU217" s="52"/>
      <c r="AV217" s="52"/>
      <c r="AW217" s="73" t="s">
        <v>286</v>
      </c>
      <c r="AX217" s="52">
        <f>SUM(AY217:BB217)</f>
        <v>0</v>
      </c>
      <c r="AY217" s="52"/>
      <c r="AZ217" s="52"/>
      <c r="BA217" s="52"/>
      <c r="BB217" s="52"/>
      <c r="BC217" s="52"/>
    </row>
    <row r="218" spans="1:55" s="7" customFormat="1" ht="34.200000000000003" customHeight="1" x14ac:dyDescent="0.3">
      <c r="A218" s="1">
        <f>A201+1</f>
        <v>54</v>
      </c>
      <c r="B218" s="1">
        <f>B201+1</f>
        <v>43</v>
      </c>
      <c r="C218" s="1">
        <v>14</v>
      </c>
      <c r="D218" s="1" t="s">
        <v>148</v>
      </c>
      <c r="E218" s="60" t="s">
        <v>278</v>
      </c>
      <c r="F218" s="63">
        <v>39100</v>
      </c>
      <c r="G218" s="63">
        <f>SUM(H218:K218)</f>
        <v>454978.9</v>
      </c>
      <c r="H218" s="63"/>
      <c r="I218" s="63">
        <f>171578.9+189100+94300</f>
        <v>454978.9</v>
      </c>
      <c r="J218" s="63"/>
      <c r="K218" s="63"/>
      <c r="L218" s="63">
        <f>SUM(F218:G218)</f>
        <v>494078.9</v>
      </c>
      <c r="M218" s="60" t="s">
        <v>32</v>
      </c>
      <c r="N218" s="61">
        <v>2015</v>
      </c>
      <c r="O218" s="60" t="s">
        <v>26</v>
      </c>
      <c r="P218" s="60" t="s">
        <v>277</v>
      </c>
      <c r="Q218" s="60" t="s">
        <v>149</v>
      </c>
      <c r="R218" s="60"/>
      <c r="S218" s="4" t="s">
        <v>149</v>
      </c>
      <c r="T218" s="4" t="s">
        <v>32</v>
      </c>
      <c r="U218" s="5"/>
      <c r="V218" s="5">
        <v>471.1087</v>
      </c>
      <c r="W218" s="5"/>
      <c r="X218" s="5"/>
      <c r="Y218" s="5"/>
      <c r="Z218" s="5"/>
      <c r="AA218" s="5">
        <f>471.1087+14</f>
        <v>485.1087</v>
      </c>
      <c r="AB218" s="1" t="s">
        <v>285</v>
      </c>
      <c r="AC218" s="15" t="s">
        <v>241</v>
      </c>
      <c r="AD218" s="4" t="s">
        <v>218</v>
      </c>
      <c r="AE218" s="4"/>
      <c r="AF218" s="159"/>
      <c r="AG218" s="159"/>
      <c r="AH218" s="159"/>
      <c r="AI218" s="159"/>
      <c r="AJ218" s="159"/>
      <c r="AK218" s="159"/>
      <c r="AL218" s="159"/>
      <c r="AM218" s="159"/>
      <c r="AN218" s="159"/>
      <c r="AO218" s="72" t="s">
        <v>289</v>
      </c>
      <c r="AP218" s="72"/>
      <c r="AQ218" s="52">
        <f>SUM(AR218:AU218)</f>
        <v>0</v>
      </c>
      <c r="AR218" s="52"/>
      <c r="AS218" s="52"/>
      <c r="AT218" s="52"/>
      <c r="AU218" s="52"/>
      <c r="AV218" s="52"/>
      <c r="AW218" s="15"/>
      <c r="AX218" s="52">
        <f>SUM(AY218:BB218)</f>
        <v>0</v>
      </c>
      <c r="AY218" s="52"/>
      <c r="AZ218" s="52"/>
      <c r="BA218" s="52"/>
      <c r="BB218" s="52"/>
      <c r="BC218" s="52"/>
    </row>
    <row r="219" spans="1:55" s="7" customFormat="1" ht="33.6" customHeight="1" x14ac:dyDescent="0.3">
      <c r="A219" s="1">
        <f>A218+1</f>
        <v>55</v>
      </c>
      <c r="B219" s="1">
        <f>B218+1</f>
        <v>44</v>
      </c>
      <c r="C219" s="1">
        <v>15</v>
      </c>
      <c r="D219" s="1" t="s">
        <v>150</v>
      </c>
      <c r="E219" s="60" t="s">
        <v>278</v>
      </c>
      <c r="F219" s="63">
        <f>L219-G219</f>
        <v>0</v>
      </c>
      <c r="G219" s="63">
        <f>SUM(H219:K219)</f>
        <v>431398</v>
      </c>
      <c r="H219" s="63">
        <v>80000</v>
      </c>
      <c r="I219" s="63">
        <f>120398+115300+90000+105700-80000</f>
        <v>351398</v>
      </c>
      <c r="J219" s="63"/>
      <c r="K219" s="63"/>
      <c r="L219" s="62">
        <v>431398</v>
      </c>
      <c r="M219" s="60" t="s">
        <v>151</v>
      </c>
      <c r="N219" s="61">
        <v>2016</v>
      </c>
      <c r="O219" s="60" t="s">
        <v>26</v>
      </c>
      <c r="P219" s="60" t="s">
        <v>277</v>
      </c>
      <c r="Q219" s="60" t="s">
        <v>149</v>
      </c>
      <c r="R219" s="60"/>
      <c r="S219" s="4" t="s">
        <v>149</v>
      </c>
      <c r="T219" s="4" t="s">
        <v>151</v>
      </c>
      <c r="U219" s="5">
        <v>140</v>
      </c>
      <c r="V219" s="5">
        <v>488.3759</v>
      </c>
      <c r="W219" s="5"/>
      <c r="X219" s="5"/>
      <c r="Y219" s="5"/>
      <c r="Z219" s="5"/>
      <c r="AA219" s="5">
        <f>588.3759+12.7208</f>
        <v>601.09670000000006</v>
      </c>
      <c r="AB219" s="1" t="s">
        <v>285</v>
      </c>
      <c r="AC219" s="15" t="s">
        <v>241</v>
      </c>
      <c r="AD219" s="4" t="s">
        <v>217</v>
      </c>
      <c r="AE219" s="4"/>
      <c r="AF219" s="159"/>
      <c r="AG219" s="159"/>
      <c r="AH219" s="159"/>
      <c r="AI219" s="159"/>
      <c r="AJ219" s="159"/>
      <c r="AK219" s="159"/>
      <c r="AL219" s="159"/>
      <c r="AM219" s="159"/>
      <c r="AN219" s="159"/>
      <c r="AO219" s="72" t="s">
        <v>288</v>
      </c>
      <c r="AP219" s="72"/>
      <c r="AQ219" s="52">
        <f>SUM(AR219:AU219)</f>
        <v>0</v>
      </c>
      <c r="AR219" s="52"/>
      <c r="AS219" s="52"/>
      <c r="AT219" s="52"/>
      <c r="AU219" s="52"/>
      <c r="AV219" s="52"/>
      <c r="AW219" s="15"/>
      <c r="AX219" s="52">
        <f>SUM(AY219:BB219)</f>
        <v>0</v>
      </c>
      <c r="AY219" s="52"/>
      <c r="AZ219" s="52"/>
      <c r="BA219" s="52"/>
      <c r="BB219" s="52"/>
      <c r="BC219" s="52"/>
    </row>
    <row r="220" spans="1:55" s="7" customFormat="1" ht="37.200000000000003" customHeight="1" x14ac:dyDescent="0.3">
      <c r="A220" s="1">
        <f>A219+1</f>
        <v>56</v>
      </c>
      <c r="B220" s="1">
        <f>B219+1</f>
        <v>45</v>
      </c>
      <c r="C220" s="1">
        <f>C219+1</f>
        <v>16</v>
      </c>
      <c r="D220" s="1" t="s">
        <v>219</v>
      </c>
      <c r="E220" s="60" t="s">
        <v>278</v>
      </c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 t="s">
        <v>287</v>
      </c>
      <c r="S220" s="4" t="s">
        <v>149</v>
      </c>
      <c r="T220" s="4" t="s">
        <v>39</v>
      </c>
      <c r="U220" s="5"/>
      <c r="V220" s="24">
        <v>59.492899999999999</v>
      </c>
      <c r="W220" s="5"/>
      <c r="X220" s="5"/>
      <c r="Y220" s="5"/>
      <c r="Z220" s="5"/>
      <c r="AA220" s="24">
        <f>59.4929+0.8716</f>
        <v>60.3645</v>
      </c>
      <c r="AB220" s="1" t="s">
        <v>285</v>
      </c>
      <c r="AC220" s="15" t="s">
        <v>244</v>
      </c>
      <c r="AD220" s="4" t="s">
        <v>220</v>
      </c>
      <c r="AE220" s="4"/>
      <c r="AF220" s="159"/>
      <c r="AG220" s="159"/>
      <c r="AH220" s="159"/>
      <c r="AI220" s="159"/>
      <c r="AJ220" s="159"/>
      <c r="AK220" s="159"/>
      <c r="AL220" s="159"/>
      <c r="AM220" s="159"/>
      <c r="AN220" s="159"/>
      <c r="AO220" s="52" t="s">
        <v>284</v>
      </c>
      <c r="AP220" s="52"/>
      <c r="AQ220" s="52">
        <f>SUM(AR220:AU220)</f>
        <v>0</v>
      </c>
      <c r="AR220" s="52"/>
      <c r="AS220" s="52"/>
      <c r="AT220" s="52"/>
      <c r="AU220" s="52"/>
      <c r="AV220" s="52"/>
      <c r="AW220" s="15" t="s">
        <v>286</v>
      </c>
      <c r="AX220" s="52">
        <f>SUM(AY220:BB220)</f>
        <v>24708.9</v>
      </c>
      <c r="AY220" s="52"/>
      <c r="AZ220" s="52">
        <v>24708.9</v>
      </c>
      <c r="BA220" s="52"/>
      <c r="BB220" s="52"/>
      <c r="BC220" s="52"/>
    </row>
    <row r="221" spans="1:55" s="66" customFormat="1" ht="66" x14ac:dyDescent="0.3">
      <c r="A221" s="38">
        <f>A220+1</f>
        <v>57</v>
      </c>
      <c r="B221" s="38">
        <f>B220+1</f>
        <v>46</v>
      </c>
      <c r="C221" s="38">
        <f>C220+1</f>
        <v>17</v>
      </c>
      <c r="D221" s="59" t="s">
        <v>153</v>
      </c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1" t="s">
        <v>200</v>
      </c>
      <c r="T221" s="1" t="s">
        <v>87</v>
      </c>
      <c r="U221" s="5"/>
      <c r="V221" s="5"/>
      <c r="W221" s="5"/>
      <c r="X221" s="5"/>
      <c r="Y221" s="5"/>
      <c r="Z221" s="5"/>
      <c r="AA221" s="5">
        <v>19</v>
      </c>
      <c r="AB221" s="1" t="s">
        <v>285</v>
      </c>
      <c r="AC221" s="15" t="s">
        <v>242</v>
      </c>
      <c r="AD221" s="4" t="s">
        <v>275</v>
      </c>
      <c r="AE221" s="4"/>
      <c r="AF221" s="160"/>
      <c r="AG221" s="160"/>
      <c r="AH221" s="160"/>
      <c r="AI221" s="160"/>
      <c r="AJ221" s="160"/>
      <c r="AK221" s="160"/>
      <c r="AL221" s="160"/>
      <c r="AM221" s="160"/>
      <c r="AN221" s="160"/>
      <c r="AO221" s="67" t="s">
        <v>284</v>
      </c>
      <c r="AP221" s="67"/>
      <c r="AQ221" s="67">
        <f>SUM(AR221:AU221)</f>
        <v>0</v>
      </c>
      <c r="AR221" s="67"/>
      <c r="AS221" s="67"/>
      <c r="AT221" s="67"/>
      <c r="AU221" s="67"/>
      <c r="AV221" s="67"/>
      <c r="AW221" s="68"/>
      <c r="AX221" s="67">
        <f>SUM(AY221:BB221)</f>
        <v>0</v>
      </c>
      <c r="AY221" s="67"/>
      <c r="AZ221" s="67"/>
      <c r="BA221" s="67"/>
      <c r="BB221" s="67"/>
      <c r="BC221" s="67"/>
    </row>
    <row r="222" spans="1:55" s="66" customFormat="1" ht="52.5" customHeight="1" x14ac:dyDescent="0.3">
      <c r="A222" s="38">
        <f>A221+1</f>
        <v>58</v>
      </c>
      <c r="B222" s="38">
        <f>B221+1</f>
        <v>47</v>
      </c>
      <c r="C222" s="38">
        <f>C221+1</f>
        <v>18</v>
      </c>
      <c r="D222" s="59" t="s">
        <v>154</v>
      </c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4" t="s">
        <v>201</v>
      </c>
      <c r="T222" s="1" t="s">
        <v>87</v>
      </c>
      <c r="U222" s="5"/>
      <c r="V222" s="5"/>
      <c r="W222" s="5"/>
      <c r="X222" s="5"/>
      <c r="Y222" s="5"/>
      <c r="Z222" s="5"/>
      <c r="AA222" s="5">
        <v>5.2</v>
      </c>
      <c r="AB222" s="1" t="s">
        <v>285</v>
      </c>
      <c r="AC222" s="15" t="s">
        <v>242</v>
      </c>
      <c r="AD222" s="4" t="s">
        <v>258</v>
      </c>
      <c r="AE222" s="4"/>
      <c r="AF222" s="160"/>
      <c r="AG222" s="160"/>
      <c r="AH222" s="160"/>
      <c r="AI222" s="160"/>
      <c r="AJ222" s="160"/>
      <c r="AK222" s="160"/>
      <c r="AL222" s="160"/>
      <c r="AM222" s="160"/>
      <c r="AN222" s="160"/>
      <c r="AO222" s="67" t="s">
        <v>284</v>
      </c>
      <c r="AP222" s="67"/>
      <c r="AQ222" s="67">
        <f>SUM(AR222:AU222)</f>
        <v>0</v>
      </c>
      <c r="AR222" s="67"/>
      <c r="AS222" s="67"/>
      <c r="AT222" s="67"/>
      <c r="AU222" s="67"/>
      <c r="AV222" s="67"/>
      <c r="AW222" s="68"/>
      <c r="AX222" s="67">
        <f>SUM(AY222:BB222)</f>
        <v>0</v>
      </c>
      <c r="AY222" s="67"/>
      <c r="AZ222" s="67"/>
      <c r="BA222" s="67"/>
      <c r="BB222" s="67"/>
      <c r="BC222" s="67"/>
    </row>
    <row r="223" spans="1:55" s="7" customFormat="1" ht="33.6" customHeight="1" x14ac:dyDescent="0.3">
      <c r="A223" s="1">
        <f>A222+1</f>
        <v>59</v>
      </c>
      <c r="B223" s="1">
        <f>B222+1</f>
        <v>48</v>
      </c>
      <c r="C223" s="1">
        <f>C222+1</f>
        <v>19</v>
      </c>
      <c r="D223" s="1" t="s">
        <v>152</v>
      </c>
      <c r="E223" s="4" t="s">
        <v>278</v>
      </c>
      <c r="F223" s="70">
        <v>0</v>
      </c>
      <c r="G223" s="70">
        <v>5182</v>
      </c>
      <c r="H223" s="70"/>
      <c r="I223" s="70">
        <v>5182</v>
      </c>
      <c r="J223" s="70"/>
      <c r="K223" s="70"/>
      <c r="L223" s="24">
        <v>5182</v>
      </c>
      <c r="M223" s="4" t="s">
        <v>248</v>
      </c>
      <c r="N223" s="64">
        <v>2014</v>
      </c>
      <c r="O223" s="4" t="s">
        <v>26</v>
      </c>
      <c r="P223" s="4" t="s">
        <v>277</v>
      </c>
      <c r="Q223" s="4" t="s">
        <v>149</v>
      </c>
      <c r="R223" s="60"/>
      <c r="S223" s="4" t="s">
        <v>149</v>
      </c>
      <c r="T223" s="4" t="s">
        <v>87</v>
      </c>
      <c r="U223" s="5"/>
      <c r="V223" s="5">
        <v>8.1000999999999994</v>
      </c>
      <c r="W223" s="5"/>
      <c r="X223" s="5"/>
      <c r="Y223" s="5"/>
      <c r="Z223" s="5"/>
      <c r="AA223" s="5">
        <f>8.1001+1.1978</f>
        <v>9.2978999999999985</v>
      </c>
      <c r="AB223" s="1" t="s">
        <v>157</v>
      </c>
      <c r="AC223" s="15" t="s">
        <v>241</v>
      </c>
      <c r="AD223" s="4" t="s">
        <v>216</v>
      </c>
      <c r="AE223" s="4"/>
      <c r="AF223" s="159"/>
      <c r="AG223" s="159"/>
      <c r="AH223" s="159"/>
      <c r="AI223" s="159"/>
      <c r="AJ223" s="159"/>
      <c r="AK223" s="159"/>
      <c r="AL223" s="159"/>
      <c r="AM223" s="159"/>
      <c r="AN223" s="159"/>
      <c r="AO223" s="52" t="s">
        <v>283</v>
      </c>
      <c r="AP223" s="52"/>
      <c r="AQ223" s="52">
        <f>SUM(AR223:AU223)</f>
        <v>0</v>
      </c>
      <c r="AR223" s="52"/>
      <c r="AS223" s="52"/>
      <c r="AT223" s="52"/>
      <c r="AU223" s="52"/>
      <c r="AV223" s="52"/>
      <c r="AW223" s="15"/>
      <c r="AX223" s="52">
        <f>SUM(AY223:BB223)</f>
        <v>0</v>
      </c>
      <c r="AY223" s="52"/>
      <c r="AZ223" s="52"/>
      <c r="BA223" s="52"/>
      <c r="BB223" s="52"/>
      <c r="BC223" s="52"/>
    </row>
    <row r="224" spans="1:55" s="66" customFormat="1" ht="74.25" customHeight="1" x14ac:dyDescent="0.3">
      <c r="A224" s="38">
        <f>A223+1</f>
        <v>60</v>
      </c>
      <c r="B224" s="38">
        <f>B223+1</f>
        <v>49</v>
      </c>
      <c r="C224" s="38">
        <f>C223+1</f>
        <v>20</v>
      </c>
      <c r="D224" s="59" t="s">
        <v>33</v>
      </c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1" t="s">
        <v>34</v>
      </c>
      <c r="T224" s="1" t="s">
        <v>35</v>
      </c>
      <c r="U224" s="5"/>
      <c r="V224" s="5"/>
      <c r="W224" s="5"/>
      <c r="X224" s="5"/>
      <c r="Y224" s="5"/>
      <c r="Z224" s="5"/>
      <c r="AA224" s="5">
        <v>637</v>
      </c>
      <c r="AB224" s="38" t="s">
        <v>249</v>
      </c>
      <c r="AC224" s="15" t="s">
        <v>245</v>
      </c>
      <c r="AD224" s="1"/>
      <c r="AE224" s="1"/>
      <c r="AF224" s="160"/>
      <c r="AG224" s="160"/>
      <c r="AH224" s="160"/>
      <c r="AI224" s="160"/>
      <c r="AJ224" s="160"/>
      <c r="AK224" s="160"/>
      <c r="AL224" s="160"/>
      <c r="AM224" s="160"/>
      <c r="AN224" s="160"/>
      <c r="AO224" s="67"/>
      <c r="AP224" s="67"/>
      <c r="AQ224" s="67">
        <f>SUM(AR224:AU224)</f>
        <v>0</v>
      </c>
      <c r="AR224" s="67"/>
      <c r="AS224" s="67"/>
      <c r="AT224" s="67"/>
      <c r="AU224" s="67"/>
      <c r="AV224" s="67"/>
      <c r="AW224" s="68"/>
      <c r="AX224" s="67">
        <f>SUM(AY224:BB224)</f>
        <v>0</v>
      </c>
      <c r="AY224" s="67"/>
      <c r="AZ224" s="67"/>
      <c r="BA224" s="67"/>
      <c r="BB224" s="67"/>
      <c r="BC224" s="67"/>
    </row>
    <row r="225" spans="1:55" s="66" customFormat="1" ht="63" customHeight="1" x14ac:dyDescent="0.3">
      <c r="A225" s="38">
        <f>A224+1</f>
        <v>61</v>
      </c>
      <c r="B225" s="38">
        <f>B224+1</f>
        <v>50</v>
      </c>
      <c r="C225" s="38">
        <f>C224+1</f>
        <v>21</v>
      </c>
      <c r="D225" s="59" t="s">
        <v>96</v>
      </c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1" t="s">
        <v>97</v>
      </c>
      <c r="T225" s="1" t="s">
        <v>248</v>
      </c>
      <c r="U225" s="5">
        <v>500</v>
      </c>
      <c r="V225" s="5"/>
      <c r="W225" s="5"/>
      <c r="X225" s="5">
        <v>110</v>
      </c>
      <c r="Y225" s="5"/>
      <c r="Z225" s="23"/>
      <c r="AA225" s="5">
        <v>610</v>
      </c>
      <c r="AB225" s="38" t="s">
        <v>249</v>
      </c>
      <c r="AC225" s="15" t="s">
        <v>245</v>
      </c>
      <c r="AD225" s="1"/>
      <c r="AE225" s="1"/>
      <c r="AF225" s="160"/>
      <c r="AG225" s="160"/>
      <c r="AH225" s="160"/>
      <c r="AI225" s="160"/>
      <c r="AJ225" s="160"/>
      <c r="AK225" s="160"/>
      <c r="AL225" s="160"/>
      <c r="AM225" s="160"/>
      <c r="AN225" s="160"/>
      <c r="AO225" s="67"/>
      <c r="AP225" s="67"/>
      <c r="AQ225" s="67">
        <f>SUM(AR225:AU225)</f>
        <v>0</v>
      </c>
      <c r="AR225" s="67"/>
      <c r="AS225" s="67"/>
      <c r="AT225" s="67"/>
      <c r="AU225" s="67"/>
      <c r="AV225" s="67"/>
      <c r="AW225" s="68"/>
      <c r="AX225" s="67">
        <f>SUM(AY225:BB225)</f>
        <v>0</v>
      </c>
      <c r="AY225" s="67"/>
      <c r="AZ225" s="67"/>
      <c r="BA225" s="67"/>
      <c r="BB225" s="67"/>
      <c r="BC225" s="67"/>
    </row>
    <row r="226" spans="1:55" s="66" customFormat="1" ht="55.2" x14ac:dyDescent="0.3">
      <c r="A226" s="38">
        <f>A225+1</f>
        <v>62</v>
      </c>
      <c r="B226" s="38">
        <f>B225+1</f>
        <v>51</v>
      </c>
      <c r="C226" s="38">
        <f>C225+1</f>
        <v>22</v>
      </c>
      <c r="D226" s="59" t="s">
        <v>116</v>
      </c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1" t="s">
        <v>117</v>
      </c>
      <c r="T226" s="1" t="s">
        <v>19</v>
      </c>
      <c r="U226" s="5"/>
      <c r="V226" s="5"/>
      <c r="W226" s="5"/>
      <c r="X226" s="5"/>
      <c r="Y226" s="5"/>
      <c r="Z226" s="5"/>
      <c r="AA226" s="5">
        <v>37.5</v>
      </c>
      <c r="AB226" s="1" t="s">
        <v>157</v>
      </c>
      <c r="AC226" s="15" t="s">
        <v>242</v>
      </c>
      <c r="AD226" s="1" t="s">
        <v>247</v>
      </c>
      <c r="AE226" s="1" t="s">
        <v>247</v>
      </c>
      <c r="AF226" s="160"/>
      <c r="AG226" s="160"/>
      <c r="AH226" s="160"/>
      <c r="AI226" s="160"/>
      <c r="AJ226" s="160"/>
      <c r="AK226" s="160"/>
      <c r="AL226" s="160"/>
      <c r="AM226" s="160"/>
      <c r="AN226" s="160"/>
      <c r="AO226" s="67"/>
      <c r="AP226" s="67"/>
      <c r="AQ226" s="67">
        <f>SUM(AR226:AU226)</f>
        <v>0</v>
      </c>
      <c r="AR226" s="67"/>
      <c r="AS226" s="67"/>
      <c r="AT226" s="67"/>
      <c r="AU226" s="67"/>
      <c r="AV226" s="67"/>
      <c r="AW226" s="68"/>
      <c r="AX226" s="67">
        <f>SUM(AY226:BB226)</f>
        <v>0</v>
      </c>
      <c r="AY226" s="67"/>
      <c r="AZ226" s="67"/>
      <c r="BA226" s="67"/>
      <c r="BB226" s="67"/>
      <c r="BC226" s="67"/>
    </row>
    <row r="227" spans="1:55" s="7" customFormat="1" ht="55.2" x14ac:dyDescent="0.3">
      <c r="A227" s="1">
        <f>A226+1</f>
        <v>63</v>
      </c>
      <c r="B227" s="1">
        <f>B226+1</f>
        <v>52</v>
      </c>
      <c r="C227" s="1">
        <f>C226+1</f>
        <v>23</v>
      </c>
      <c r="D227" s="65" t="s">
        <v>118</v>
      </c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1" t="s">
        <v>117</v>
      </c>
      <c r="T227" s="1" t="s">
        <v>19</v>
      </c>
      <c r="U227" s="5"/>
      <c r="V227" s="5"/>
      <c r="W227" s="5"/>
      <c r="X227" s="5">
        <f>0.6+0.04</f>
        <v>0.64</v>
      </c>
      <c r="Y227" s="5"/>
      <c r="Z227" s="5">
        <v>5.14</v>
      </c>
      <c r="AA227" s="5">
        <v>5.79</v>
      </c>
      <c r="AB227" s="1" t="s">
        <v>157</v>
      </c>
      <c r="AC227" s="15" t="s">
        <v>241</v>
      </c>
      <c r="AD227" s="1" t="s">
        <v>276</v>
      </c>
      <c r="AE227" s="1" t="s">
        <v>276</v>
      </c>
      <c r="AF227" s="159"/>
      <c r="AG227" s="159"/>
      <c r="AH227" s="159"/>
      <c r="AI227" s="159"/>
      <c r="AJ227" s="159"/>
      <c r="AK227" s="159"/>
      <c r="AL227" s="159"/>
      <c r="AM227" s="159"/>
      <c r="AN227" s="159"/>
      <c r="AO227" s="52"/>
      <c r="AP227" s="52"/>
      <c r="AQ227" s="52">
        <f>SUM(AR227:AU227)</f>
        <v>0</v>
      </c>
      <c r="AR227" s="52"/>
      <c r="AS227" s="52"/>
      <c r="AT227" s="52"/>
      <c r="AU227" s="52"/>
      <c r="AV227" s="52"/>
      <c r="AW227" s="15"/>
      <c r="AX227" s="52">
        <f>SUM(AY227:BB227)</f>
        <v>0</v>
      </c>
      <c r="AY227" s="52"/>
      <c r="AZ227" s="52"/>
      <c r="BA227" s="52"/>
      <c r="BB227" s="52"/>
      <c r="BC227" s="52"/>
    </row>
    <row r="228" spans="1:55" s="7" customFormat="1" ht="55.2" x14ac:dyDescent="0.3">
      <c r="A228" s="1">
        <f>A227+1</f>
        <v>64</v>
      </c>
      <c r="B228" s="1">
        <f>B227+1</f>
        <v>53</v>
      </c>
      <c r="C228" s="1">
        <f>C227+1</f>
        <v>24</v>
      </c>
      <c r="D228" s="65" t="s">
        <v>156</v>
      </c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1" t="s">
        <v>102</v>
      </c>
      <c r="T228" s="1">
        <v>2014</v>
      </c>
      <c r="U228" s="5"/>
      <c r="V228" s="5"/>
      <c r="W228" s="5">
        <f>2.9106+7.9316</f>
        <v>10.8422</v>
      </c>
      <c r="X228" s="5"/>
      <c r="Y228" s="5"/>
      <c r="Z228" s="5"/>
      <c r="AA228" s="5">
        <f>2.9106+7.9316</f>
        <v>10.8422</v>
      </c>
      <c r="AB228" s="1" t="s">
        <v>157</v>
      </c>
      <c r="AC228" s="15" t="s">
        <v>241</v>
      </c>
      <c r="AD228" s="1" t="s">
        <v>158</v>
      </c>
      <c r="AE228" s="1" t="s">
        <v>158</v>
      </c>
      <c r="AF228" s="159"/>
      <c r="AG228" s="159"/>
      <c r="AH228" s="159"/>
      <c r="AI228" s="159"/>
      <c r="AJ228" s="159"/>
      <c r="AK228" s="159"/>
      <c r="AL228" s="159"/>
      <c r="AM228" s="159"/>
      <c r="AN228" s="159"/>
      <c r="AO228" s="52"/>
      <c r="AP228" s="52"/>
      <c r="AQ228" s="52">
        <f>SUM(AR228:AU228)</f>
        <v>0</v>
      </c>
      <c r="AR228" s="52"/>
      <c r="AS228" s="52"/>
      <c r="AT228" s="52"/>
      <c r="AU228" s="52"/>
      <c r="AV228" s="52"/>
      <c r="AW228" s="15"/>
      <c r="AX228" s="52">
        <f>SUM(AY228:BB228)</f>
        <v>0</v>
      </c>
      <c r="AY228" s="52"/>
      <c r="AZ228" s="52"/>
      <c r="BA228" s="52"/>
      <c r="BB228" s="52"/>
      <c r="BC228" s="52"/>
    </row>
    <row r="229" spans="1:55" s="7" customFormat="1" ht="29.25" customHeight="1" x14ac:dyDescent="0.3">
      <c r="A229" s="1">
        <f>A228+1</f>
        <v>65</v>
      </c>
      <c r="B229" s="1">
        <f>B228+1</f>
        <v>54</v>
      </c>
      <c r="C229" s="1">
        <f>C228+1</f>
        <v>25</v>
      </c>
      <c r="D229" s="65" t="s">
        <v>159</v>
      </c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1" t="s">
        <v>42</v>
      </c>
      <c r="T229" s="1" t="s">
        <v>35</v>
      </c>
      <c r="U229" s="5"/>
      <c r="V229" s="5">
        <v>6.0839999999999996</v>
      </c>
      <c r="W229" s="5">
        <v>8.9580000000000002</v>
      </c>
      <c r="X229" s="5">
        <f>14.012+2.55</f>
        <v>16.562000000000001</v>
      </c>
      <c r="Y229" s="5"/>
      <c r="Z229" s="5"/>
      <c r="AA229" s="5">
        <f>32+2.55</f>
        <v>34.549999999999997</v>
      </c>
      <c r="AB229" s="1" t="s">
        <v>157</v>
      </c>
      <c r="AC229" s="15" t="s">
        <v>241</v>
      </c>
      <c r="AD229" s="1" t="s">
        <v>160</v>
      </c>
      <c r="AE229" s="1" t="s">
        <v>160</v>
      </c>
      <c r="AF229" s="159"/>
      <c r="AG229" s="159"/>
      <c r="AH229" s="159"/>
      <c r="AI229" s="159"/>
      <c r="AJ229" s="159"/>
      <c r="AK229" s="159"/>
      <c r="AL229" s="159"/>
      <c r="AM229" s="159"/>
      <c r="AN229" s="159"/>
      <c r="AO229" s="52"/>
      <c r="AP229" s="52"/>
      <c r="AQ229" s="52">
        <f>SUM(AR229:AU229)</f>
        <v>0</v>
      </c>
      <c r="AR229" s="52"/>
      <c r="AS229" s="52"/>
      <c r="AT229" s="52"/>
      <c r="AU229" s="52"/>
      <c r="AV229" s="52"/>
      <c r="AW229" s="15"/>
      <c r="AX229" s="52">
        <f>SUM(AY229:BB229)</f>
        <v>0</v>
      </c>
      <c r="AY229" s="52"/>
      <c r="AZ229" s="52"/>
      <c r="BA229" s="52"/>
      <c r="BB229" s="52"/>
      <c r="BC229" s="52"/>
    </row>
    <row r="230" spans="1:55" s="7" customFormat="1" ht="25.5" customHeight="1" x14ac:dyDescent="0.3">
      <c r="A230" s="1">
        <f>A229+1</f>
        <v>66</v>
      </c>
      <c r="B230" s="1">
        <f>B229+1</f>
        <v>55</v>
      </c>
      <c r="C230" s="1">
        <f>C229+1</f>
        <v>26</v>
      </c>
      <c r="D230" s="1" t="s">
        <v>161</v>
      </c>
      <c r="E230" s="4" t="s">
        <v>282</v>
      </c>
      <c r="F230" s="24"/>
      <c r="G230" s="24">
        <f>75330.466/90*100+4410/71*100</f>
        <v>89911.785383411596</v>
      </c>
      <c r="H230" s="24"/>
      <c r="I230" s="24"/>
      <c r="J230" s="24"/>
      <c r="K230" s="24">
        <f>75330.466/90*100+4410/71*100</f>
        <v>89911.785383411596</v>
      </c>
      <c r="L230" s="24">
        <f>75330.466/90*100+4410/71*100</f>
        <v>89911.785383411596</v>
      </c>
      <c r="M230" s="64">
        <v>2014</v>
      </c>
      <c r="N230" s="64">
        <v>2014</v>
      </c>
      <c r="O230" s="169"/>
      <c r="P230" s="4" t="s">
        <v>281</v>
      </c>
      <c r="Q230" s="4" t="s">
        <v>162</v>
      </c>
      <c r="R230" s="58"/>
      <c r="S230" s="1" t="s">
        <v>162</v>
      </c>
      <c r="T230" s="1">
        <v>2014</v>
      </c>
      <c r="U230" s="5"/>
      <c r="V230" s="5"/>
      <c r="W230" s="5"/>
      <c r="X230" s="5">
        <f>135349.603383412/1000</f>
        <v>135.34960338341199</v>
      </c>
      <c r="Y230" s="5"/>
      <c r="Z230" s="5"/>
      <c r="AA230" s="5">
        <f>135349.603383412/1000</f>
        <v>135.34960338341199</v>
      </c>
      <c r="AB230" s="1" t="s">
        <v>157</v>
      </c>
      <c r="AC230" s="15" t="s">
        <v>241</v>
      </c>
      <c r="AD230" s="1" t="s">
        <v>163</v>
      </c>
      <c r="AE230" s="1" t="s">
        <v>163</v>
      </c>
      <c r="AF230" s="159"/>
      <c r="AG230" s="159"/>
      <c r="AH230" s="159"/>
      <c r="AI230" s="159"/>
      <c r="AJ230" s="159"/>
      <c r="AK230" s="159"/>
      <c r="AL230" s="159"/>
      <c r="AM230" s="159"/>
      <c r="AN230" s="159"/>
      <c r="AO230" s="52"/>
      <c r="AP230" s="52" t="s">
        <v>280</v>
      </c>
      <c r="AQ230" s="52">
        <f>SUM(AR230:AU230)</f>
        <v>0</v>
      </c>
      <c r="AR230" s="52"/>
      <c r="AS230" s="52"/>
      <c r="AT230" s="52"/>
      <c r="AU230" s="52"/>
      <c r="AV230" s="52"/>
      <c r="AW230" s="15"/>
      <c r="AX230" s="52">
        <f>SUM(AY230:BB230)</f>
        <v>0</v>
      </c>
      <c r="AY230" s="52"/>
      <c r="AZ230" s="52"/>
      <c r="BA230" s="52"/>
      <c r="BB230" s="52"/>
      <c r="BC230" s="52"/>
    </row>
    <row r="231" spans="1:55" s="7" customFormat="1" ht="36" customHeight="1" x14ac:dyDescent="0.3">
      <c r="A231" s="1">
        <f>A230+1</f>
        <v>67</v>
      </c>
      <c r="B231" s="1">
        <f>B230+1</f>
        <v>56</v>
      </c>
      <c r="C231" s="1">
        <f>C230+1</f>
        <v>27</v>
      </c>
      <c r="D231" s="59" t="s">
        <v>164</v>
      </c>
      <c r="E231" s="61" t="s">
        <v>279</v>
      </c>
      <c r="F231" s="63">
        <v>0</v>
      </c>
      <c r="G231" s="62">
        <v>1749629.6</v>
      </c>
      <c r="H231" s="63"/>
      <c r="I231" s="62"/>
      <c r="J231" s="62"/>
      <c r="K231" s="62">
        <v>1749629.6</v>
      </c>
      <c r="L231" s="62">
        <v>1749629.6</v>
      </c>
      <c r="M231" s="60" t="s">
        <v>248</v>
      </c>
      <c r="N231" s="60">
        <v>2014</v>
      </c>
      <c r="O231" s="60" t="s">
        <v>26</v>
      </c>
      <c r="P231" s="60" t="s">
        <v>277</v>
      </c>
      <c r="Q231" s="60" t="s">
        <v>165</v>
      </c>
      <c r="R231" s="58"/>
      <c r="S231" s="1" t="s">
        <v>165</v>
      </c>
      <c r="T231" s="1" t="s">
        <v>166</v>
      </c>
      <c r="U231" s="5"/>
      <c r="V231" s="5"/>
      <c r="W231" s="5"/>
      <c r="X231" s="5">
        <v>559</v>
      </c>
      <c r="Y231" s="5">
        <f>265.6+1034.4</f>
        <v>1300</v>
      </c>
      <c r="Z231" s="5"/>
      <c r="AA231" s="5">
        <v>1859</v>
      </c>
      <c r="AB231" s="1" t="s">
        <v>157</v>
      </c>
      <c r="AC231" s="15" t="s">
        <v>243</v>
      </c>
      <c r="AD231" s="1" t="s">
        <v>205</v>
      </c>
      <c r="AE231" s="1" t="s">
        <v>205</v>
      </c>
      <c r="AF231" s="159"/>
      <c r="AG231" s="159"/>
      <c r="AH231" s="159"/>
      <c r="AI231" s="159"/>
      <c r="AJ231" s="159"/>
      <c r="AK231" s="159"/>
      <c r="AL231" s="159"/>
      <c r="AM231" s="159"/>
      <c r="AN231" s="159"/>
      <c r="AO231" s="52"/>
      <c r="AP231" s="52"/>
      <c r="AQ231" s="52">
        <f>SUM(AR231:AU231)</f>
        <v>0</v>
      </c>
      <c r="AR231" s="52"/>
      <c r="AS231" s="52"/>
      <c r="AT231" s="52"/>
      <c r="AU231" s="52"/>
      <c r="AV231" s="52"/>
      <c r="AW231" s="15"/>
      <c r="AX231" s="52">
        <f>SUM(AY231:BB231)</f>
        <v>0</v>
      </c>
      <c r="AY231" s="52"/>
      <c r="AZ231" s="52"/>
      <c r="BA231" s="52"/>
      <c r="BB231" s="52"/>
      <c r="BC231" s="52"/>
    </row>
    <row r="232" spans="1:55" s="7" customFormat="1" ht="67.8" customHeight="1" x14ac:dyDescent="0.3">
      <c r="A232" s="1">
        <f>A231+1</f>
        <v>68</v>
      </c>
      <c r="B232" s="1">
        <f>B231+1</f>
        <v>57</v>
      </c>
      <c r="C232" s="1">
        <f>C231+1</f>
        <v>28</v>
      </c>
      <c r="D232" s="1" t="s">
        <v>55</v>
      </c>
      <c r="E232" s="60" t="s">
        <v>278</v>
      </c>
      <c r="F232" s="63">
        <v>0</v>
      </c>
      <c r="G232" s="63">
        <v>17500</v>
      </c>
      <c r="H232" s="63"/>
      <c r="I232" s="62">
        <v>17500</v>
      </c>
      <c r="J232" s="63"/>
      <c r="K232" s="63"/>
      <c r="L232" s="62">
        <v>17500</v>
      </c>
      <c r="M232" s="60">
        <v>2014</v>
      </c>
      <c r="N232" s="61">
        <v>2014</v>
      </c>
      <c r="O232" s="60" t="s">
        <v>26</v>
      </c>
      <c r="P232" s="60" t="s">
        <v>277</v>
      </c>
      <c r="Q232" s="60" t="s">
        <v>47</v>
      </c>
      <c r="R232" s="58"/>
      <c r="S232" s="1" t="s">
        <v>47</v>
      </c>
      <c r="T232" s="1">
        <v>2014</v>
      </c>
      <c r="U232" s="5"/>
      <c r="V232" s="5">
        <v>17.154199999999999</v>
      </c>
      <c r="W232" s="5"/>
      <c r="X232" s="5"/>
      <c r="Y232" s="5"/>
      <c r="Z232" s="5"/>
      <c r="AA232" s="5">
        <f>17.1542+1.07527</f>
        <v>18.229469999999999</v>
      </c>
      <c r="AB232" s="1" t="s">
        <v>157</v>
      </c>
      <c r="AC232" s="15" t="s">
        <v>241</v>
      </c>
      <c r="AD232" s="4"/>
      <c r="AE232" s="4"/>
      <c r="AF232" s="159"/>
      <c r="AG232" s="159"/>
      <c r="AH232" s="159"/>
      <c r="AI232" s="159"/>
      <c r="AJ232" s="159"/>
      <c r="AK232" s="159"/>
      <c r="AL232" s="159"/>
      <c r="AM232" s="159"/>
      <c r="AN232" s="159"/>
      <c r="AO232" s="52"/>
      <c r="AP232" s="52"/>
      <c r="AQ232" s="52">
        <f>SUM(AR232:AU232)</f>
        <v>0</v>
      </c>
      <c r="AR232" s="52"/>
      <c r="AS232" s="52"/>
      <c r="AT232" s="52"/>
      <c r="AU232" s="52"/>
      <c r="AV232" s="52"/>
      <c r="AW232" s="15"/>
      <c r="AX232" s="52">
        <f>SUM(AY232:BB232)</f>
        <v>0</v>
      </c>
      <c r="AY232" s="52"/>
      <c r="AZ232" s="52"/>
      <c r="BA232" s="52"/>
      <c r="BB232" s="52"/>
      <c r="BC232" s="52"/>
    </row>
    <row r="233" spans="1:55" s="7" customFormat="1" ht="52.2" customHeight="1" x14ac:dyDescent="0.3">
      <c r="A233" s="1">
        <f>A232+1</f>
        <v>69</v>
      </c>
      <c r="B233" s="1">
        <f>B232+1</f>
        <v>58</v>
      </c>
      <c r="C233" s="1">
        <f>C232+1</f>
        <v>29</v>
      </c>
      <c r="D233" s="38" t="s">
        <v>240</v>
      </c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4" t="s">
        <v>239</v>
      </c>
      <c r="T233" s="2" t="s">
        <v>39</v>
      </c>
      <c r="U233" s="2"/>
      <c r="V233" s="25"/>
      <c r="W233" s="25"/>
      <c r="X233" s="5"/>
      <c r="Y233" s="5"/>
      <c r="Z233" s="5"/>
      <c r="AA233" s="5"/>
      <c r="AB233" s="6" t="s">
        <v>169</v>
      </c>
      <c r="AC233" s="15" t="s">
        <v>243</v>
      </c>
      <c r="AD233" s="25"/>
      <c r="AE233" s="25"/>
      <c r="AF233" s="159"/>
      <c r="AG233" s="159"/>
      <c r="AH233" s="159"/>
      <c r="AI233" s="159"/>
      <c r="AJ233" s="159"/>
      <c r="AK233" s="159"/>
      <c r="AL233" s="159"/>
      <c r="AM233" s="159"/>
      <c r="AN233" s="159"/>
      <c r="AO233" s="52"/>
      <c r="AP233" s="52"/>
      <c r="AQ233" s="52">
        <f>SUM(AR233:AU233)</f>
        <v>0</v>
      </c>
      <c r="AR233" s="52"/>
      <c r="AS233" s="52"/>
      <c r="AT233" s="52"/>
      <c r="AU233" s="52"/>
      <c r="AV233" s="52"/>
      <c r="AW233" s="15"/>
      <c r="AX233" s="52">
        <f>SUM(AY233:BB233)</f>
        <v>0</v>
      </c>
      <c r="AY233" s="52"/>
      <c r="AZ233" s="52"/>
      <c r="BA233" s="52"/>
      <c r="BB233" s="52"/>
      <c r="BC233" s="52"/>
    </row>
    <row r="234" spans="1:55" s="7" customFormat="1" ht="28.8" x14ac:dyDescent="0.3">
      <c r="A234" s="1">
        <f>A233+1</f>
        <v>70</v>
      </c>
      <c r="B234" s="1">
        <f>B233+1</f>
        <v>59</v>
      </c>
      <c r="C234" s="1">
        <f>C233+1</f>
        <v>30</v>
      </c>
      <c r="D234" s="59" t="s">
        <v>167</v>
      </c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1" t="s">
        <v>24</v>
      </c>
      <c r="T234" s="1" t="s">
        <v>168</v>
      </c>
      <c r="U234" s="5"/>
      <c r="V234" s="5">
        <v>118.941</v>
      </c>
      <c r="W234" s="5"/>
      <c r="X234" s="5">
        <v>4.4219999999999997</v>
      </c>
      <c r="Y234" s="5"/>
      <c r="Z234" s="23"/>
      <c r="AA234" s="5">
        <v>123.36</v>
      </c>
      <c r="AB234" s="1" t="s">
        <v>169</v>
      </c>
      <c r="AC234" s="15" t="s">
        <v>243</v>
      </c>
      <c r="AD234" s="25"/>
      <c r="AE234" s="25"/>
      <c r="AF234" s="159"/>
      <c r="AG234" s="159"/>
      <c r="AH234" s="159"/>
      <c r="AI234" s="159"/>
      <c r="AJ234" s="159"/>
      <c r="AK234" s="159"/>
      <c r="AL234" s="159"/>
      <c r="AM234" s="159"/>
      <c r="AN234" s="159"/>
      <c r="AO234" s="52"/>
      <c r="AP234" s="52"/>
      <c r="AQ234" s="52">
        <f>SUM(AR234:AU234)</f>
        <v>0</v>
      </c>
      <c r="AR234" s="52"/>
      <c r="AS234" s="52"/>
      <c r="AT234" s="52"/>
      <c r="AU234" s="52"/>
      <c r="AV234" s="52"/>
      <c r="AW234" s="15"/>
      <c r="AX234" s="52">
        <f>SUM(AY234:BB234)</f>
        <v>0</v>
      </c>
      <c r="AY234" s="52"/>
      <c r="AZ234" s="52"/>
      <c r="BA234" s="52"/>
      <c r="BB234" s="52"/>
      <c r="BC234" s="52"/>
    </row>
    <row r="235" spans="1:55" s="7" customFormat="1" ht="40.5" customHeight="1" x14ac:dyDescent="0.3">
      <c r="A235" s="1">
        <f>A234+1</f>
        <v>71</v>
      </c>
      <c r="B235" s="1">
        <f>B234+1</f>
        <v>60</v>
      </c>
      <c r="C235" s="1">
        <f>C234+1</f>
        <v>31</v>
      </c>
      <c r="D235" s="59" t="s">
        <v>170</v>
      </c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1" t="s">
        <v>171</v>
      </c>
      <c r="T235" s="1">
        <v>2013</v>
      </c>
      <c r="U235" s="5"/>
      <c r="V235" s="5"/>
      <c r="W235" s="5"/>
      <c r="X235" s="5"/>
      <c r="Y235" s="5"/>
      <c r="Z235" s="5"/>
      <c r="AA235" s="5">
        <v>7</v>
      </c>
      <c r="AB235" s="1" t="s">
        <v>169</v>
      </c>
      <c r="AC235" s="15" t="s">
        <v>243</v>
      </c>
      <c r="AD235" s="25"/>
      <c r="AE235" s="25"/>
      <c r="AF235" s="159"/>
      <c r="AG235" s="159"/>
      <c r="AH235" s="159"/>
      <c r="AI235" s="159"/>
      <c r="AJ235" s="159"/>
      <c r="AK235" s="159"/>
      <c r="AL235" s="159"/>
      <c r="AM235" s="159"/>
      <c r="AN235" s="159"/>
      <c r="AO235" s="52"/>
      <c r="AP235" s="52"/>
      <c r="AQ235" s="52">
        <f>SUM(AR235:AU235)</f>
        <v>0</v>
      </c>
      <c r="AR235" s="52"/>
      <c r="AS235" s="52"/>
      <c r="AT235" s="52"/>
      <c r="AU235" s="52"/>
      <c r="AV235" s="52"/>
      <c r="AW235" s="15"/>
      <c r="AX235" s="52">
        <f>SUM(AY235:BB235)</f>
        <v>0</v>
      </c>
      <c r="AY235" s="52"/>
      <c r="AZ235" s="52"/>
      <c r="BA235" s="52"/>
      <c r="BB235" s="52"/>
      <c r="BC235" s="52"/>
    </row>
    <row r="236" spans="1:55" s="7" customFormat="1" ht="55.2" x14ac:dyDescent="0.3">
      <c r="A236" s="1">
        <f>A235+1</f>
        <v>72</v>
      </c>
      <c r="B236" s="1">
        <f>B235+1</f>
        <v>61</v>
      </c>
      <c r="C236" s="1">
        <f>C235+1</f>
        <v>32</v>
      </c>
      <c r="D236" s="38" t="s">
        <v>172</v>
      </c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1" t="s">
        <v>42</v>
      </c>
      <c r="T236" s="1" t="s">
        <v>173</v>
      </c>
      <c r="U236" s="5"/>
      <c r="V236" s="5"/>
      <c r="W236" s="5"/>
      <c r="X236" s="5"/>
      <c r="Y236" s="5"/>
      <c r="Z236" s="5"/>
      <c r="AA236" s="5">
        <v>272</v>
      </c>
      <c r="AB236" s="1" t="s">
        <v>174</v>
      </c>
      <c r="AC236" s="15" t="s">
        <v>243</v>
      </c>
      <c r="AD236" s="1" t="s">
        <v>175</v>
      </c>
      <c r="AE236" s="1" t="s">
        <v>175</v>
      </c>
      <c r="AF236" s="159"/>
      <c r="AG236" s="159"/>
      <c r="AH236" s="159"/>
      <c r="AI236" s="159"/>
      <c r="AJ236" s="159"/>
      <c r="AK236" s="159"/>
      <c r="AL236" s="159"/>
      <c r="AM236" s="159"/>
      <c r="AN236" s="159"/>
      <c r="AO236" s="52"/>
      <c r="AP236" s="52"/>
      <c r="AQ236" s="52">
        <f>SUM(AR236:AU236)</f>
        <v>0</v>
      </c>
      <c r="AR236" s="52"/>
      <c r="AS236" s="52"/>
      <c r="AT236" s="52"/>
      <c r="AU236" s="52"/>
      <c r="AV236" s="52"/>
      <c r="AW236" s="15"/>
      <c r="AX236" s="52">
        <f>SUM(AY236:BB236)</f>
        <v>0</v>
      </c>
      <c r="AY236" s="52"/>
      <c r="AZ236" s="52"/>
      <c r="BA236" s="52"/>
      <c r="BB236" s="52"/>
      <c r="BC236" s="52"/>
    </row>
    <row r="237" spans="1:55" s="7" customFormat="1" ht="69" x14ac:dyDescent="0.3">
      <c r="A237" s="1">
        <f>A236+1</f>
        <v>73</v>
      </c>
      <c r="B237" s="1">
        <f>B236+1</f>
        <v>62</v>
      </c>
      <c r="C237" s="1">
        <f>C236+1</f>
        <v>33</v>
      </c>
      <c r="D237" s="38" t="s">
        <v>176</v>
      </c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1" t="s">
        <v>177</v>
      </c>
      <c r="T237" s="1" t="s">
        <v>168</v>
      </c>
      <c r="U237" s="5"/>
      <c r="V237" s="5"/>
      <c r="W237" s="5"/>
      <c r="X237" s="5"/>
      <c r="Y237" s="5"/>
      <c r="Z237" s="5"/>
      <c r="AA237" s="5">
        <v>150</v>
      </c>
      <c r="AB237" s="1" t="s">
        <v>174</v>
      </c>
      <c r="AC237" s="15" t="s">
        <v>243</v>
      </c>
      <c r="AD237" s="1" t="s">
        <v>178</v>
      </c>
      <c r="AE237" s="1" t="s">
        <v>178</v>
      </c>
      <c r="AF237" s="159"/>
      <c r="AG237" s="159"/>
      <c r="AH237" s="159"/>
      <c r="AI237" s="159"/>
      <c r="AJ237" s="159"/>
      <c r="AK237" s="159"/>
      <c r="AL237" s="159"/>
      <c r="AM237" s="159"/>
      <c r="AN237" s="159"/>
      <c r="AO237" s="52"/>
      <c r="AP237" s="52"/>
      <c r="AQ237" s="52">
        <f>SUM(AR237:AU237)</f>
        <v>0</v>
      </c>
      <c r="AR237" s="52"/>
      <c r="AS237" s="52"/>
      <c r="AT237" s="52"/>
      <c r="AU237" s="52"/>
      <c r="AV237" s="52"/>
      <c r="AW237" s="15"/>
      <c r="AX237" s="52">
        <f>SUM(AY237:BB237)</f>
        <v>0</v>
      </c>
      <c r="AY237" s="52"/>
      <c r="AZ237" s="52"/>
      <c r="BA237" s="52"/>
      <c r="BB237" s="52"/>
      <c r="BC237" s="52"/>
    </row>
    <row r="238" spans="1:55" s="7" customFormat="1" x14ac:dyDescent="0.3">
      <c r="D238" s="32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32"/>
      <c r="T238" s="32"/>
      <c r="U238" s="33"/>
      <c r="V238" s="33"/>
      <c r="W238" s="33"/>
      <c r="X238" s="33"/>
      <c r="Y238" s="33"/>
      <c r="Z238" s="33"/>
      <c r="AA238" s="33"/>
      <c r="AB238" s="32"/>
      <c r="AC238" s="34"/>
      <c r="AD238" s="32"/>
      <c r="AE238" s="32"/>
      <c r="AF238" s="159"/>
      <c r="AG238" s="159"/>
      <c r="AH238" s="159"/>
      <c r="AI238" s="159"/>
      <c r="AJ238" s="159"/>
      <c r="AK238" s="159"/>
      <c r="AL238" s="159"/>
      <c r="AM238" s="159"/>
      <c r="AN238" s="159"/>
      <c r="AO238" s="52"/>
      <c r="AP238" s="52"/>
      <c r="AQ238" s="52">
        <f>SUM(AR238:AU238)</f>
        <v>0</v>
      </c>
      <c r="AR238" s="52"/>
      <c r="AS238" s="52"/>
      <c r="AT238" s="52"/>
      <c r="AU238" s="52"/>
      <c r="AV238" s="52"/>
      <c r="AW238" s="34"/>
      <c r="AX238" s="52"/>
      <c r="AY238" s="52"/>
      <c r="AZ238" s="52"/>
      <c r="BA238" s="52"/>
      <c r="BB238" s="52"/>
      <c r="BC238" s="52"/>
    </row>
    <row r="239" spans="1:55" s="7" customFormat="1" x14ac:dyDescent="0.3">
      <c r="A239" s="40"/>
      <c r="B239" s="40"/>
      <c r="C239" s="40"/>
      <c r="D239" s="41" t="s">
        <v>180</v>
      </c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41"/>
      <c r="T239" s="40"/>
      <c r="U239" s="27"/>
      <c r="V239" s="27"/>
      <c r="W239" s="27"/>
      <c r="X239" s="27"/>
      <c r="Y239" s="27"/>
      <c r="Z239" s="27"/>
      <c r="AA239" s="27"/>
      <c r="AB239" s="40"/>
      <c r="AC239" s="28"/>
      <c r="AD239" s="40"/>
      <c r="AE239" s="40"/>
      <c r="AF239" s="159"/>
      <c r="AG239" s="159"/>
      <c r="AH239" s="159"/>
      <c r="AI239" s="159"/>
      <c r="AJ239" s="159"/>
      <c r="AK239" s="159"/>
      <c r="AL239" s="159"/>
      <c r="AM239" s="159"/>
      <c r="AN239" s="159"/>
      <c r="AO239" s="52"/>
      <c r="AP239" s="52"/>
      <c r="AQ239" s="52"/>
      <c r="AR239" s="52"/>
      <c r="AS239" s="52"/>
      <c r="AT239" s="52"/>
      <c r="AU239" s="52"/>
      <c r="AV239" s="52"/>
      <c r="AW239" s="28"/>
      <c r="AX239" s="52"/>
      <c r="AY239" s="52"/>
      <c r="AZ239" s="52"/>
      <c r="BA239" s="52"/>
      <c r="BB239" s="52"/>
      <c r="BC239" s="52"/>
    </row>
    <row r="240" spans="1:55" s="7" customFormat="1" ht="15.6" x14ac:dyDescent="0.3">
      <c r="A240" s="40"/>
      <c r="B240" s="40"/>
      <c r="C240" s="40"/>
      <c r="D240" s="41" t="s">
        <v>181</v>
      </c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41"/>
      <c r="T240" s="40"/>
      <c r="U240" s="27"/>
      <c r="V240" s="29"/>
      <c r="W240" s="29"/>
      <c r="X240" s="29"/>
      <c r="Y240" s="29"/>
      <c r="Z240" s="29"/>
      <c r="AA240" s="29"/>
      <c r="AB240" s="30"/>
      <c r="AC240" s="31"/>
      <c r="AD240" s="30"/>
      <c r="AE240" s="30"/>
      <c r="AF240" s="159"/>
      <c r="AG240" s="159"/>
      <c r="AH240" s="159"/>
      <c r="AI240" s="159"/>
      <c r="AJ240" s="159"/>
      <c r="AK240" s="159"/>
      <c r="AL240" s="159"/>
      <c r="AM240" s="159"/>
      <c r="AN240" s="159"/>
      <c r="AO240" s="52"/>
      <c r="AP240" s="52"/>
      <c r="AQ240" s="52"/>
      <c r="AR240" s="52"/>
      <c r="AS240" s="52"/>
      <c r="AT240" s="52"/>
      <c r="AU240" s="52"/>
      <c r="AV240" s="52"/>
      <c r="AW240" s="31"/>
      <c r="AX240" s="52"/>
      <c r="AY240" s="52"/>
      <c r="AZ240" s="52"/>
      <c r="BA240" s="52"/>
      <c r="BB240" s="52"/>
      <c r="BC240" s="52"/>
    </row>
    <row r="241" spans="1:55" s="7" customFormat="1" x14ac:dyDescent="0.3">
      <c r="A241" s="40"/>
      <c r="B241" s="40"/>
      <c r="C241" s="40"/>
      <c r="D241" s="41" t="s">
        <v>182</v>
      </c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41"/>
      <c r="T241" s="40"/>
      <c r="U241" s="27"/>
      <c r="V241" s="27"/>
      <c r="W241" s="27"/>
      <c r="X241" s="27"/>
      <c r="Y241" s="27"/>
      <c r="Z241" s="27"/>
      <c r="AA241" s="27"/>
      <c r="AB241" s="40"/>
      <c r="AC241" s="28"/>
      <c r="AD241" s="40"/>
      <c r="AE241" s="40"/>
      <c r="AF241" s="159"/>
      <c r="AG241" s="159"/>
      <c r="AH241" s="159"/>
      <c r="AI241" s="159"/>
      <c r="AJ241" s="159"/>
      <c r="AK241" s="159"/>
      <c r="AL241" s="159"/>
      <c r="AM241" s="159"/>
      <c r="AN241" s="159"/>
      <c r="AO241" s="52"/>
      <c r="AP241" s="52"/>
      <c r="AQ241" s="52"/>
      <c r="AR241" s="52"/>
      <c r="AS241" s="52"/>
      <c r="AT241" s="52"/>
      <c r="AU241" s="52"/>
      <c r="AV241" s="52"/>
      <c r="AW241" s="28"/>
      <c r="AX241" s="52"/>
      <c r="AY241" s="52"/>
      <c r="AZ241" s="52"/>
      <c r="BA241" s="52"/>
      <c r="BB241" s="52"/>
      <c r="BC241" s="52"/>
    </row>
    <row r="242" spans="1:55" s="7" customFormat="1" x14ac:dyDescent="0.3">
      <c r="D242" s="42" t="s">
        <v>183</v>
      </c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42"/>
      <c r="T242" s="32"/>
      <c r="U242" s="33"/>
      <c r="V242" s="33"/>
      <c r="W242" s="33"/>
      <c r="X242" s="33"/>
      <c r="Y242" s="33"/>
      <c r="Z242" s="33"/>
      <c r="AA242" s="33"/>
      <c r="AB242" s="32"/>
      <c r="AC242" s="34"/>
      <c r="AD242" s="32"/>
      <c r="AE242" s="32"/>
      <c r="AF242" s="159"/>
      <c r="AG242" s="159"/>
      <c r="AH242" s="159"/>
      <c r="AI242" s="159"/>
      <c r="AJ242" s="159"/>
      <c r="AK242" s="159"/>
      <c r="AL242" s="159"/>
      <c r="AM242" s="159"/>
      <c r="AN242" s="159"/>
      <c r="AO242" s="52"/>
      <c r="AP242" s="52"/>
      <c r="AQ242" s="52"/>
      <c r="AR242" s="52"/>
      <c r="AS242" s="52"/>
      <c r="AT242" s="52"/>
      <c r="AU242" s="52"/>
      <c r="AV242" s="52"/>
      <c r="AW242" s="34"/>
      <c r="AX242" s="52"/>
      <c r="AY242" s="52"/>
      <c r="AZ242" s="52"/>
      <c r="BA242" s="52"/>
      <c r="BB242" s="52"/>
      <c r="BC242" s="52"/>
    </row>
    <row r="243" spans="1:55" s="33" customFormat="1" x14ac:dyDescent="0.3">
      <c r="A243" s="7"/>
      <c r="B243" s="7"/>
      <c r="C243" s="7"/>
      <c r="D243" s="42" t="s">
        <v>184</v>
      </c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42"/>
      <c r="T243" s="32"/>
      <c r="AB243" s="32"/>
      <c r="AC243" s="34"/>
      <c r="AD243" s="32"/>
      <c r="AE243" s="32"/>
      <c r="AF243" s="159"/>
      <c r="AG243" s="159"/>
      <c r="AH243" s="159"/>
      <c r="AI243" s="159"/>
      <c r="AJ243" s="159"/>
      <c r="AK243" s="159"/>
      <c r="AL243" s="159"/>
      <c r="AM243" s="159"/>
      <c r="AN243" s="159"/>
      <c r="AO243" s="55"/>
      <c r="AP243" s="55"/>
      <c r="AQ243" s="55"/>
      <c r="AR243" s="55"/>
      <c r="AS243" s="55"/>
      <c r="AT243" s="55"/>
      <c r="AU243" s="55"/>
      <c r="AV243" s="55"/>
      <c r="AW243" s="34"/>
      <c r="AX243" s="55"/>
      <c r="AY243" s="55"/>
      <c r="AZ243" s="55"/>
      <c r="BA243" s="55"/>
      <c r="BB243" s="55"/>
      <c r="BC243" s="55"/>
    </row>
    <row r="244" spans="1:55" s="33" customFormat="1" x14ac:dyDescent="0.3">
      <c r="A244" s="7"/>
      <c r="B244" s="7"/>
      <c r="C244" s="7"/>
      <c r="D244" s="42" t="s">
        <v>185</v>
      </c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42"/>
      <c r="T244" s="32"/>
      <c r="AB244" s="32"/>
      <c r="AC244" s="34"/>
      <c r="AD244" s="32"/>
      <c r="AE244" s="32"/>
      <c r="AF244" s="159"/>
      <c r="AG244" s="159"/>
      <c r="AH244" s="159"/>
      <c r="AI244" s="159"/>
      <c r="AJ244" s="159"/>
      <c r="AK244" s="159"/>
      <c r="AL244" s="159"/>
      <c r="AM244" s="159"/>
      <c r="AN244" s="159"/>
      <c r="AO244" s="55"/>
      <c r="AP244" s="55"/>
      <c r="AQ244" s="55"/>
      <c r="AR244" s="55"/>
      <c r="AS244" s="55"/>
      <c r="AT244" s="55"/>
      <c r="AU244" s="55"/>
      <c r="AV244" s="55"/>
      <c r="AW244" s="34"/>
      <c r="AX244" s="55"/>
      <c r="AY244" s="55"/>
      <c r="AZ244" s="55"/>
      <c r="BA244" s="55"/>
      <c r="BB244" s="55"/>
      <c r="BC244" s="55"/>
    </row>
    <row r="245" spans="1:55" s="33" customFormat="1" x14ac:dyDescent="0.3">
      <c r="A245" s="7"/>
      <c r="B245" s="7"/>
      <c r="C245" s="7"/>
      <c r="D245" s="32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32"/>
      <c r="T245" s="32"/>
      <c r="AB245" s="32"/>
      <c r="AC245" s="34"/>
      <c r="AD245" s="32"/>
      <c r="AE245" s="32"/>
      <c r="AF245" s="159"/>
      <c r="AG245" s="159"/>
      <c r="AH245" s="159"/>
      <c r="AI245" s="159"/>
      <c r="AJ245" s="159"/>
      <c r="AK245" s="159"/>
      <c r="AL245" s="159"/>
      <c r="AM245" s="159"/>
      <c r="AN245" s="159"/>
      <c r="AO245" s="55"/>
      <c r="AP245" s="55"/>
      <c r="AQ245" s="55"/>
      <c r="AR245" s="55"/>
      <c r="AS245" s="55"/>
      <c r="AT245" s="55"/>
      <c r="AU245" s="55"/>
      <c r="AV245" s="55"/>
      <c r="AW245" s="34"/>
      <c r="AX245" s="55"/>
      <c r="AY245" s="55"/>
      <c r="AZ245" s="55"/>
      <c r="BA245" s="55"/>
      <c r="BB245" s="55"/>
      <c r="BC245" s="55"/>
    </row>
    <row r="246" spans="1:55" s="7" customFormat="1" x14ac:dyDescent="0.3">
      <c r="C246" s="45" t="s">
        <v>179</v>
      </c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54"/>
      <c r="AG246" s="54"/>
      <c r="AH246" s="54"/>
      <c r="AI246" s="54"/>
      <c r="AJ246" s="54"/>
      <c r="AK246" s="54"/>
      <c r="AL246" s="54"/>
      <c r="AM246" s="54"/>
      <c r="AN246" s="54"/>
      <c r="AO246" s="52"/>
      <c r="AP246" s="52"/>
      <c r="AQ246" s="52"/>
      <c r="AR246" s="52"/>
      <c r="AS246" s="52"/>
      <c r="AT246" s="52"/>
      <c r="AU246" s="52"/>
      <c r="AV246" s="52"/>
      <c r="AX246" s="52"/>
      <c r="AY246" s="52"/>
      <c r="AZ246" s="52"/>
      <c r="BA246" s="52"/>
      <c r="BB246" s="52"/>
      <c r="BC246" s="52"/>
    </row>
    <row r="247" spans="1:55" s="7" customFormat="1" ht="18" customHeight="1" x14ac:dyDescent="0.3"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54"/>
      <c r="AG247" s="54"/>
      <c r="AH247" s="54"/>
      <c r="AI247" s="54"/>
      <c r="AJ247" s="54"/>
      <c r="AK247" s="54"/>
      <c r="AL247" s="54"/>
      <c r="AM247" s="54"/>
      <c r="AN247" s="54"/>
      <c r="AO247" s="52"/>
      <c r="AP247" s="52"/>
      <c r="AQ247" s="52"/>
      <c r="AR247" s="52"/>
      <c r="AS247" s="52"/>
      <c r="AT247" s="52"/>
      <c r="AU247" s="52"/>
      <c r="AV247" s="52"/>
      <c r="AX247" s="52"/>
      <c r="AY247" s="52"/>
      <c r="AZ247" s="52"/>
      <c r="BA247" s="52"/>
      <c r="BB247" s="52"/>
      <c r="BC247" s="52"/>
    </row>
  </sheetData>
  <sheetProtection password="CF76" sheet="1" objects="1" scenarios="1"/>
  <autoFilter ref="A7:AX7">
    <filterColumn colId="6" showButton="0"/>
    <filterColumn colId="7" showButton="0"/>
    <filterColumn colId="8" showButton="0"/>
    <filterColumn colId="9" showButton="0"/>
  </autoFilter>
  <mergeCells count="49">
    <mergeCell ref="T4:T6"/>
    <mergeCell ref="U4:AA4"/>
    <mergeCell ref="AC5:AC6"/>
    <mergeCell ref="Z5:Z6"/>
    <mergeCell ref="AA5:AA6"/>
    <mergeCell ref="AB5:AB6"/>
    <mergeCell ref="C1:AE1"/>
    <mergeCell ref="C2:AE2"/>
    <mergeCell ref="A4:A6"/>
    <mergeCell ref="B4:B6"/>
    <mergeCell ref="C4:C6"/>
    <mergeCell ref="D4:D6"/>
    <mergeCell ref="S4:S6"/>
    <mergeCell ref="U125:Z125"/>
    <mergeCell ref="AX5:BB5"/>
    <mergeCell ref="G7:K7"/>
    <mergeCell ref="AQ4:AU4"/>
    <mergeCell ref="AX4:BB4"/>
    <mergeCell ref="G5:K5"/>
    <mergeCell ref="U5:U6"/>
    <mergeCell ref="V5:V6"/>
    <mergeCell ref="W5:W6"/>
    <mergeCell ref="X5:Y5"/>
    <mergeCell ref="C82:AE82"/>
    <mergeCell ref="C87:AE87"/>
    <mergeCell ref="C88:AE88"/>
    <mergeCell ref="C92:AE92"/>
    <mergeCell ref="C93:AE93"/>
    <mergeCell ref="U115:Z115"/>
    <mergeCell ref="C48:AE48"/>
    <mergeCell ref="C54:AE54"/>
    <mergeCell ref="M202:N202"/>
    <mergeCell ref="C204:AE204"/>
    <mergeCell ref="C246:AE247"/>
    <mergeCell ref="C151:AE151"/>
    <mergeCell ref="C58:AE58"/>
    <mergeCell ref="C70:AE70"/>
    <mergeCell ref="C78:AE78"/>
    <mergeCell ref="C79:AE79"/>
    <mergeCell ref="AO33:AO34"/>
    <mergeCell ref="AW5:AW6"/>
    <mergeCell ref="AQ5:AU5"/>
    <mergeCell ref="C184:AE184"/>
    <mergeCell ref="C197:AE197"/>
    <mergeCell ref="C57:AE57"/>
    <mergeCell ref="AD5:AD6"/>
    <mergeCell ref="AE5:AE6"/>
    <mergeCell ref="C8:AE8"/>
    <mergeCell ref="C9:AE9"/>
  </mergeCells>
  <conditionalFormatting sqref="AB80">
    <cfRule type="containsText" dxfId="0" priority="1" operator="containsText" text="реализации">
      <formula>NOT(ISERROR(SEARCH("реализации",AB80)))</formula>
    </cfRule>
  </conditionalFormatting>
  <hyperlinks>
    <hyperlink ref="D233" r:id="rId1" location="Лист1!_Toc349238332" display="../../../../../../Users/Medvedeva/AppData/Local/Microsoft/Windows/Temporary Internet Files/Content.MSO/6F0F5DD9.xlsx - Лист1!_Toc349238332"/>
  </hyperlinks>
  <pageMargins left="0.15748031496062992" right="0.15748031496062992" top="0.51181102362204722" bottom="0.51181102362204722" header="0.27559055118110237" footer="0.15748031496062992"/>
  <pageSetup paperSize="9" scale="62" fitToHeight="6" orientation="landscape" r:id="rId2"/>
  <headerFooter differentFirst="1">
    <oddHeader>&amp;C&amp;P</oddHeader>
  </headerFooter>
  <rowBreaks count="1" manualBreakCount="1">
    <brk id="203" min="2" max="30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на 01.01.2015</vt:lpstr>
      <vt:lpstr>на 01.04.2016</vt:lpstr>
      <vt:lpstr>'на 01.01.2015'!Заголовки_для_печати</vt:lpstr>
      <vt:lpstr>'на 01.04.2016'!Заголовки_для_печати</vt:lpstr>
      <vt:lpstr>'на 01.01.2015'!Область_печати</vt:lpstr>
      <vt:lpstr>'на 01.04.2016'!Область_печати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Медведева</dc:creator>
  <cp:lastModifiedBy>Марина Медведева</cp:lastModifiedBy>
  <cp:lastPrinted>2015-04-20T12:36:02Z</cp:lastPrinted>
  <dcterms:created xsi:type="dcterms:W3CDTF">2014-10-09T10:52:28Z</dcterms:created>
  <dcterms:modified xsi:type="dcterms:W3CDTF">2016-05-06T07:56:13Z</dcterms:modified>
</cp:coreProperties>
</file>